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Nancy CHENARD\Documents\ACTIVITES\ACTIVITES UNICONGO\AG\AG 2024\Rapport d'activité\"/>
    </mc:Choice>
  </mc:AlternateContent>
  <xr:revisionPtr revIDLastSave="0" documentId="8_{2D68D189-F3AA-4B51-9394-933433404DE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YNTHESE GRAPHIQUE " sheetId="13" r:id="rId1"/>
    <sheet name="SYNTHESE" sheetId="5" r:id="rId2"/>
    <sheet name="Données pie charts" sheetId="7" state="hidden" r:id="rId3"/>
    <sheet name="PRODUITS" sheetId="3" r:id="rId4"/>
    <sheet name="CHARGES" sheetId="1" r:id="rId5"/>
    <sheet name="AUTRES PRODUITS" sheetId="8" r:id="rId6"/>
    <sheet name="AUTRES CHARGES" sheetId="10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0" l="1"/>
  <c r="V10" i="10"/>
  <c r="H10" i="10"/>
  <c r="H41" i="1" l="1"/>
  <c r="G21" i="5"/>
  <c r="H3" i="5"/>
  <c r="H5" i="5"/>
  <c r="H13" i="5"/>
  <c r="I96" i="1"/>
  <c r="I90" i="1"/>
  <c r="H12" i="5" s="1"/>
  <c r="I83" i="1"/>
  <c r="H11" i="5" s="1"/>
  <c r="I76" i="1"/>
  <c r="H10" i="5" s="1"/>
  <c r="I58" i="1"/>
  <c r="I22" i="1"/>
  <c r="I15" i="1"/>
  <c r="H8" i="5" s="1"/>
  <c r="I4" i="1"/>
  <c r="H7" i="5" s="1"/>
  <c r="I28" i="3"/>
  <c r="I25" i="3"/>
  <c r="I22" i="3"/>
  <c r="I7" i="3"/>
  <c r="H4" i="5" s="1"/>
  <c r="I3" i="3"/>
  <c r="E21" i="5"/>
  <c r="D23" i="5"/>
  <c r="H7" i="1"/>
  <c r="H4" i="8"/>
  <c r="H5" i="8"/>
  <c r="H6" i="8"/>
  <c r="V4" i="8"/>
  <c r="V9" i="10"/>
  <c r="H9" i="10"/>
  <c r="V8" i="10"/>
  <c r="H8" i="10"/>
  <c r="V7" i="10"/>
  <c r="V6" i="10" s="1"/>
  <c r="H7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G6" i="10"/>
  <c r="E6" i="10"/>
  <c r="D6" i="10"/>
  <c r="V5" i="10"/>
  <c r="H5" i="10"/>
  <c r="H4" i="10" s="1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G4" i="10"/>
  <c r="F4" i="10"/>
  <c r="E4" i="10"/>
  <c r="D4" i="10"/>
  <c r="V7" i="8"/>
  <c r="H7" i="8"/>
  <c r="V6" i="8"/>
  <c r="V5" i="8"/>
  <c r="U3" i="8"/>
  <c r="T3" i="8"/>
  <c r="S3" i="8"/>
  <c r="R3" i="8"/>
  <c r="Q3" i="8"/>
  <c r="P3" i="8"/>
  <c r="O3" i="8"/>
  <c r="N3" i="8"/>
  <c r="M3" i="8"/>
  <c r="L3" i="8"/>
  <c r="K3" i="8"/>
  <c r="J3" i="8"/>
  <c r="I3" i="8"/>
  <c r="G3" i="8"/>
  <c r="F3" i="8"/>
  <c r="E3" i="8"/>
  <c r="D3" i="8"/>
  <c r="V21" i="1"/>
  <c r="V30" i="3"/>
  <c r="V31" i="3"/>
  <c r="V27" i="3"/>
  <c r="V26" i="3"/>
  <c r="V24" i="3"/>
  <c r="V23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8" i="3"/>
  <c r="V4" i="3"/>
  <c r="V5" i="3"/>
  <c r="V6" i="3"/>
  <c r="H6" i="5" l="1"/>
  <c r="I32" i="3"/>
  <c r="H9" i="5"/>
  <c r="H15" i="5" s="1"/>
  <c r="H17" i="5" s="1"/>
  <c r="H19" i="5" s="1"/>
  <c r="I99" i="1"/>
  <c r="H6" i="10"/>
  <c r="V3" i="8"/>
  <c r="H3" i="8"/>
  <c r="V22" i="3"/>
  <c r="V25" i="3"/>
  <c r="V29" i="3"/>
  <c r="V28" i="3" s="1"/>
  <c r="V3" i="3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7" i="1"/>
  <c r="V78" i="1"/>
  <c r="V79" i="1"/>
  <c r="V80" i="1"/>
  <c r="V81" i="1"/>
  <c r="V82" i="1"/>
  <c r="V84" i="1"/>
  <c r="V85" i="1"/>
  <c r="V86" i="1"/>
  <c r="V87" i="1"/>
  <c r="V88" i="1"/>
  <c r="V89" i="1"/>
  <c r="V91" i="1"/>
  <c r="V92" i="1"/>
  <c r="V93" i="1"/>
  <c r="V94" i="1"/>
  <c r="V95" i="1"/>
  <c r="V97" i="1"/>
  <c r="V98" i="1"/>
  <c r="V16" i="1"/>
  <c r="V17" i="1"/>
  <c r="V18" i="1"/>
  <c r="V19" i="1"/>
  <c r="V20" i="1"/>
  <c r="V6" i="1"/>
  <c r="V7" i="1"/>
  <c r="V8" i="1"/>
  <c r="V9" i="1"/>
  <c r="V10" i="1"/>
  <c r="V11" i="1"/>
  <c r="V12" i="1"/>
  <c r="V13" i="1"/>
  <c r="V14" i="1"/>
  <c r="V5" i="1"/>
  <c r="R15" i="1"/>
  <c r="H66" i="1"/>
  <c r="V96" i="1" l="1"/>
  <c r="V83" i="1"/>
  <c r="V76" i="1"/>
  <c r="V58" i="1"/>
  <c r="V15" i="1"/>
  <c r="V7" i="3"/>
  <c r="V90" i="1"/>
  <c r="V22" i="1"/>
  <c r="V4" i="1"/>
  <c r="F21" i="5"/>
  <c r="E28" i="3"/>
  <c r="F28" i="3"/>
  <c r="G28" i="3"/>
  <c r="H28" i="3"/>
  <c r="J28" i="3"/>
  <c r="K28" i="3"/>
  <c r="L28" i="3"/>
  <c r="M28" i="3"/>
  <c r="N28" i="3"/>
  <c r="O28" i="3"/>
  <c r="P28" i="3"/>
  <c r="Q28" i="3"/>
  <c r="R28" i="3"/>
  <c r="S28" i="3"/>
  <c r="T28" i="3"/>
  <c r="U28" i="3"/>
  <c r="E25" i="3"/>
  <c r="F25" i="3"/>
  <c r="G25" i="3"/>
  <c r="J25" i="3"/>
  <c r="K25" i="3"/>
  <c r="L25" i="3"/>
  <c r="M25" i="3"/>
  <c r="N25" i="3"/>
  <c r="O25" i="3"/>
  <c r="P25" i="3"/>
  <c r="Q25" i="3"/>
  <c r="R25" i="3"/>
  <c r="S25" i="3"/>
  <c r="T25" i="3"/>
  <c r="U25" i="3"/>
  <c r="D25" i="3"/>
  <c r="E22" i="3"/>
  <c r="F22" i="3"/>
  <c r="G22" i="3"/>
  <c r="F5" i="5" s="1"/>
  <c r="H22" i="3"/>
  <c r="J22" i="3"/>
  <c r="K22" i="3"/>
  <c r="L22" i="3"/>
  <c r="M22" i="3"/>
  <c r="N22" i="3"/>
  <c r="O22" i="3"/>
  <c r="P22" i="3"/>
  <c r="Q22" i="3"/>
  <c r="R22" i="3"/>
  <c r="S22" i="3"/>
  <c r="T22" i="3"/>
  <c r="U22" i="3"/>
  <c r="D22" i="3"/>
  <c r="E7" i="3"/>
  <c r="D4" i="5" s="1"/>
  <c r="F7" i="3"/>
  <c r="E4" i="5" s="1"/>
  <c r="J7" i="3"/>
  <c r="K7" i="3"/>
  <c r="L7" i="3"/>
  <c r="M7" i="3"/>
  <c r="N7" i="3"/>
  <c r="O7" i="3"/>
  <c r="P7" i="3"/>
  <c r="Q7" i="3"/>
  <c r="R7" i="3"/>
  <c r="S7" i="3"/>
  <c r="T7" i="3"/>
  <c r="U7" i="3"/>
  <c r="D7" i="3"/>
  <c r="E3" i="3"/>
  <c r="D3" i="5" s="1"/>
  <c r="F3" i="3"/>
  <c r="E3" i="5" s="1"/>
  <c r="G3" i="3"/>
  <c r="K3" i="3"/>
  <c r="L3" i="3"/>
  <c r="N3" i="3"/>
  <c r="O3" i="3"/>
  <c r="P3" i="3"/>
  <c r="Q3" i="3"/>
  <c r="R3" i="3"/>
  <c r="D3" i="3"/>
  <c r="J76" i="1"/>
  <c r="K76" i="1"/>
  <c r="L76" i="1"/>
  <c r="M76" i="1"/>
  <c r="N76" i="1"/>
  <c r="O76" i="1"/>
  <c r="P76" i="1"/>
  <c r="Q76" i="1"/>
  <c r="R76" i="1"/>
  <c r="S76" i="1"/>
  <c r="T76" i="1"/>
  <c r="U76" i="1"/>
  <c r="K58" i="1"/>
  <c r="J58" i="1"/>
  <c r="L58" i="1"/>
  <c r="M58" i="1"/>
  <c r="N58" i="1"/>
  <c r="O58" i="1"/>
  <c r="P58" i="1"/>
  <c r="Q58" i="1"/>
  <c r="R58" i="1"/>
  <c r="S58" i="1"/>
  <c r="T58" i="1"/>
  <c r="U58" i="1"/>
  <c r="J22" i="1"/>
  <c r="J96" i="1"/>
  <c r="J90" i="1" s="1"/>
  <c r="K96" i="1"/>
  <c r="K90" i="1" s="1"/>
  <c r="L96" i="1"/>
  <c r="L90" i="1" s="1"/>
  <c r="M96" i="1"/>
  <c r="M90" i="1" s="1"/>
  <c r="N96" i="1"/>
  <c r="N90" i="1" s="1"/>
  <c r="O96" i="1"/>
  <c r="O90" i="1" s="1"/>
  <c r="P96" i="1"/>
  <c r="P90" i="1" s="1"/>
  <c r="Q96" i="1"/>
  <c r="Q90" i="1" s="1"/>
  <c r="R96" i="1"/>
  <c r="R90" i="1" s="1"/>
  <c r="S96" i="1"/>
  <c r="S90" i="1" s="1"/>
  <c r="T96" i="1"/>
  <c r="T90" i="1" s="1"/>
  <c r="U96" i="1"/>
  <c r="U90" i="1" s="1"/>
  <c r="J83" i="1"/>
  <c r="K83" i="1"/>
  <c r="L83" i="1"/>
  <c r="M83" i="1"/>
  <c r="N83" i="1"/>
  <c r="O83" i="1"/>
  <c r="P83" i="1"/>
  <c r="Q83" i="1"/>
  <c r="R83" i="1"/>
  <c r="S83" i="1"/>
  <c r="T83" i="1"/>
  <c r="U83" i="1"/>
  <c r="L22" i="1"/>
  <c r="M22" i="1"/>
  <c r="N22" i="1"/>
  <c r="O22" i="1"/>
  <c r="P22" i="1"/>
  <c r="Q22" i="1"/>
  <c r="R22" i="1"/>
  <c r="S22" i="1"/>
  <c r="T22" i="1"/>
  <c r="U22" i="1"/>
  <c r="L15" i="1"/>
  <c r="M15" i="1"/>
  <c r="N15" i="1"/>
  <c r="O15" i="1"/>
  <c r="P15" i="1"/>
  <c r="Q15" i="1"/>
  <c r="S15" i="1"/>
  <c r="K15" i="1"/>
  <c r="J15" i="1"/>
  <c r="P4" i="1"/>
  <c r="Q4" i="1"/>
  <c r="R4" i="1"/>
  <c r="S4" i="1"/>
  <c r="T4" i="1"/>
  <c r="U4" i="1"/>
  <c r="L4" i="1"/>
  <c r="J4" i="1"/>
  <c r="H24" i="1"/>
  <c r="H23" i="1"/>
  <c r="G13" i="5"/>
  <c r="F13" i="5"/>
  <c r="F14" i="5"/>
  <c r="E13" i="5"/>
  <c r="E14" i="5"/>
  <c r="D13" i="5"/>
  <c r="D14" i="5"/>
  <c r="D21" i="5"/>
  <c r="F3" i="5"/>
  <c r="H5" i="1"/>
  <c r="G15" i="1"/>
  <c r="F8" i="5" s="1"/>
  <c r="E3" i="7" s="1"/>
  <c r="G96" i="1"/>
  <c r="G90" i="1"/>
  <c r="F12" i="5" s="1"/>
  <c r="E2" i="7" s="1"/>
  <c r="G83" i="1"/>
  <c r="F11" i="5" s="1"/>
  <c r="G4" i="1"/>
  <c r="F7" i="5" s="1"/>
  <c r="H59" i="1"/>
  <c r="H60" i="1"/>
  <c r="H11" i="3"/>
  <c r="H10" i="3"/>
  <c r="H43" i="1"/>
  <c r="K4" i="1"/>
  <c r="M4" i="1"/>
  <c r="N4" i="1"/>
  <c r="O4" i="1"/>
  <c r="H26" i="3"/>
  <c r="H25" i="3" s="1"/>
  <c r="H9" i="3"/>
  <c r="H12" i="3"/>
  <c r="H13" i="3"/>
  <c r="H14" i="3"/>
  <c r="H15" i="3"/>
  <c r="H17" i="3"/>
  <c r="H18" i="3"/>
  <c r="G18" i="3" s="1"/>
  <c r="H19" i="3"/>
  <c r="G19" i="3" s="1"/>
  <c r="H21" i="3"/>
  <c r="H8" i="3"/>
  <c r="G8" i="3" s="1"/>
  <c r="H5" i="3"/>
  <c r="H3" i="3" s="1"/>
  <c r="H6" i="1"/>
  <c r="H8" i="1"/>
  <c r="H9" i="1"/>
  <c r="H10" i="1"/>
  <c r="H11" i="1"/>
  <c r="H12" i="1"/>
  <c r="H13" i="1"/>
  <c r="H25" i="1"/>
  <c r="H26" i="1"/>
  <c r="H27" i="1"/>
  <c r="H28" i="1"/>
  <c r="H29" i="1"/>
  <c r="H30" i="1"/>
  <c r="H31" i="1"/>
  <c r="H32" i="1"/>
  <c r="H34" i="1"/>
  <c r="H35" i="1"/>
  <c r="H36" i="1"/>
  <c r="H37" i="1"/>
  <c r="H38" i="1"/>
  <c r="H39" i="1"/>
  <c r="H40" i="1"/>
  <c r="K33" i="1"/>
  <c r="K22" i="1" s="1"/>
  <c r="H42" i="1"/>
  <c r="H44" i="1"/>
  <c r="H45" i="1"/>
  <c r="H46" i="1"/>
  <c r="H47" i="1"/>
  <c r="H49" i="1"/>
  <c r="H50" i="1"/>
  <c r="H51" i="1"/>
  <c r="H52" i="1"/>
  <c r="H53" i="1"/>
  <c r="H54" i="1"/>
  <c r="H55" i="1"/>
  <c r="H56" i="1"/>
  <c r="H57" i="1"/>
  <c r="H61" i="1"/>
  <c r="H62" i="1"/>
  <c r="H63" i="1"/>
  <c r="H64" i="1"/>
  <c r="H65" i="1"/>
  <c r="H67" i="1"/>
  <c r="H68" i="1"/>
  <c r="G68" i="1" s="1"/>
  <c r="G58" i="1" s="1"/>
  <c r="H69" i="1"/>
  <c r="H70" i="1"/>
  <c r="H71" i="1"/>
  <c r="H73" i="1"/>
  <c r="H74" i="1"/>
  <c r="H75" i="1"/>
  <c r="H77" i="1"/>
  <c r="H78" i="1"/>
  <c r="H79" i="1"/>
  <c r="H80" i="1"/>
  <c r="H81" i="1"/>
  <c r="H82" i="1"/>
  <c r="G82" i="1" s="1"/>
  <c r="G76" i="1" s="1"/>
  <c r="F10" i="5" s="1"/>
  <c r="H84" i="1"/>
  <c r="H85" i="1"/>
  <c r="H86" i="1"/>
  <c r="H87" i="1"/>
  <c r="H88" i="1"/>
  <c r="H89" i="1"/>
  <c r="H91" i="1"/>
  <c r="H92" i="1"/>
  <c r="H93" i="1"/>
  <c r="H94" i="1"/>
  <c r="H95" i="1"/>
  <c r="H98" i="1"/>
  <c r="H96" i="1" s="1"/>
  <c r="H16" i="1"/>
  <c r="H18" i="1"/>
  <c r="H19" i="1"/>
  <c r="H20" i="1"/>
  <c r="F96" i="1"/>
  <c r="F90" i="1"/>
  <c r="E12" i="5" s="1"/>
  <c r="D2" i="7" s="1"/>
  <c r="F83" i="1"/>
  <c r="E11" i="5" s="1"/>
  <c r="F76" i="1"/>
  <c r="E10" i="5" s="1"/>
  <c r="F58" i="1"/>
  <c r="F15" i="1"/>
  <c r="E8" i="5" s="1"/>
  <c r="D3" i="7" s="1"/>
  <c r="F22" i="1"/>
  <c r="F4" i="1"/>
  <c r="E7" i="5" s="1"/>
  <c r="E96" i="1"/>
  <c r="E4" i="1"/>
  <c r="D7" i="5" s="1"/>
  <c r="E15" i="1"/>
  <c r="D8" i="5" s="1"/>
  <c r="C3" i="7" s="1"/>
  <c r="E22" i="1"/>
  <c r="E58" i="1"/>
  <c r="E76" i="1"/>
  <c r="D10" i="5" s="1"/>
  <c r="E83" i="1"/>
  <c r="D11" i="5" s="1"/>
  <c r="E90" i="1"/>
  <c r="D12" i="5" s="1"/>
  <c r="C2" i="7" s="1"/>
  <c r="D28" i="3"/>
  <c r="D96" i="1"/>
  <c r="D58" i="1"/>
  <c r="D90" i="1"/>
  <c r="B2" i="7" s="1"/>
  <c r="D83" i="1"/>
  <c r="D76" i="1"/>
  <c r="D22" i="1"/>
  <c r="D15" i="1"/>
  <c r="B3" i="7" s="1"/>
  <c r="D4" i="1"/>
  <c r="G41" i="1" l="1"/>
  <c r="G22" i="1" s="1"/>
  <c r="F9" i="5" s="1"/>
  <c r="E1" i="7" s="1"/>
  <c r="H33" i="1"/>
  <c r="H4" i="1"/>
  <c r="E5" i="5"/>
  <c r="E6" i="5" s="1"/>
  <c r="H76" i="1"/>
  <c r="G10" i="5" s="1"/>
  <c r="H7" i="3"/>
  <c r="G4" i="5" s="1"/>
  <c r="D5" i="5"/>
  <c r="D6" i="5" s="1"/>
  <c r="G7" i="3"/>
  <c r="F4" i="5" s="1"/>
  <c r="F6" i="5" s="1"/>
  <c r="H22" i="1"/>
  <c r="G5" i="5"/>
  <c r="G3" i="5"/>
  <c r="H58" i="1"/>
  <c r="D9" i="5"/>
  <c r="C1" i="7" s="1"/>
  <c r="H90" i="1"/>
  <c r="G12" i="5" s="1"/>
  <c r="F2" i="7" s="1"/>
  <c r="B1" i="7"/>
  <c r="B4" i="7" s="1"/>
  <c r="E9" i="5"/>
  <c r="D1" i="7" s="1"/>
  <c r="D4" i="7" s="1"/>
  <c r="H83" i="1"/>
  <c r="G11" i="5" s="1"/>
  <c r="G7" i="5"/>
  <c r="F15" i="5" l="1"/>
  <c r="F17" i="5" s="1"/>
  <c r="F19" i="5" s="1"/>
  <c r="E4" i="7"/>
  <c r="G6" i="5"/>
  <c r="C4" i="7"/>
  <c r="D15" i="5"/>
  <c r="D17" i="5" s="1"/>
  <c r="D19" i="5" s="1"/>
  <c r="E15" i="5"/>
  <c r="E17" i="5" s="1"/>
  <c r="E19" i="5" s="1"/>
  <c r="E23" i="5" s="1"/>
  <c r="G9" i="5"/>
  <c r="F1" i="7" s="1"/>
  <c r="F23" i="5" l="1"/>
  <c r="S3" i="3"/>
  <c r="T15" i="1"/>
  <c r="H15" i="1"/>
  <c r="G8" i="5" s="1"/>
  <c r="U15" i="1"/>
  <c r="F3" i="7" l="1"/>
  <c r="F4" i="7" s="1"/>
  <c r="G15" i="5"/>
  <c r="G17" i="5" s="1"/>
  <c r="G19" i="5" s="1"/>
  <c r="G23" i="5" s="1"/>
  <c r="H23" i="5" s="1"/>
  <c r="T3" i="3"/>
  <c r="U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Darnicia KINOUANI</author>
  </authors>
  <commentList>
    <comment ref="C8" authorId="0" shapeId="0" xr:uid="{B37FD448-44D2-4872-B0B4-CD41B332AE06}">
      <text>
        <r>
          <rPr>
            <b/>
            <sz val="9"/>
            <color rgb="FF000000"/>
            <rFont val="Tahoma"/>
            <family val="2"/>
          </rPr>
          <t>Darnicia KINOUANI: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<sst xmlns="http://schemas.openxmlformats.org/spreadsheetml/2006/main" count="254" uniqueCount="166">
  <si>
    <t>ELECTRICITE </t>
  </si>
  <si>
    <t>FOURNITURES DE RECEPTION</t>
  </si>
  <si>
    <t>FOURNITURES DE BUREAU &amp; FORMATION</t>
  </si>
  <si>
    <t>PETIT MATERIEL ET OUTILLAGE</t>
  </si>
  <si>
    <t>ACHATS MATIERES ET FOURNITURES</t>
  </si>
  <si>
    <t>EXPEDITIONS COURRIER &amp; AUTRES PLIS </t>
  </si>
  <si>
    <t>VOYAGES ET DEPLACEMENTS INTERNAT.</t>
  </si>
  <si>
    <t>VOYAGES ET DEPLACEMENTS NATIONAUX</t>
  </si>
  <si>
    <t>TRANSPORTS</t>
  </si>
  <si>
    <t>GARDIENNAGE ET SECURITE</t>
  </si>
  <si>
    <t>LOCATION BUREAU &amp; CHARGES LOCAT.</t>
  </si>
  <si>
    <t>LOCATION SALLE</t>
  </si>
  <si>
    <t>LOCATION MATERIELS DE TRANSPORT</t>
  </si>
  <si>
    <t>LOCATION MATERIELS DIVERS</t>
  </si>
  <si>
    <t>ENTRETIEN ESPACES VERTS</t>
  </si>
  <si>
    <t>ENTRETIEN &amp; NETTOYAGE BUREAUX</t>
  </si>
  <si>
    <t>ENTRETIEN &amp; REP. MAT TRANSPORT</t>
  </si>
  <si>
    <t>ENTRETIEN GPE ELECTROGENE</t>
  </si>
  <si>
    <t>ENTRETIEN &amp; REP. CLIMATISATION</t>
  </si>
  <si>
    <t>ENTRETIEN PHOTOCOPIEURS</t>
  </si>
  <si>
    <t>ENTRTIEN &amp; REP. BIENS MOBILIERS</t>
  </si>
  <si>
    <t>MAINTENANCE GPE ELECT</t>
  </si>
  <si>
    <t>MAINTENANCE CLIMATISATION</t>
  </si>
  <si>
    <t>MAINTENANCE PHOTOCOPIEURS</t>
  </si>
  <si>
    <t>MAINTENANCE ELECTRICITE</t>
  </si>
  <si>
    <t>MAINTENANCE INFORMATIQUE</t>
  </si>
  <si>
    <t>MAINTENANCE SITE WEB + EMPLOIS CG</t>
  </si>
  <si>
    <t>AUTRES FRAIS D'ENTRETIEN &amp; REPARAT°</t>
  </si>
  <si>
    <t>ETUDES, RECHERCHES, DOCUMENTATION</t>
  </si>
  <si>
    <t>ANNONCES &amp; INSERTIONS</t>
  </si>
  <si>
    <t>AFFICHAGES &amp; REPORTAGES PUBLICITAIRES </t>
  </si>
  <si>
    <t>FRAIS DIVERS DE PUBLICITE</t>
  </si>
  <si>
    <t>CATALOGUES &amp; IMPRIMES PUBLICITAIRES</t>
  </si>
  <si>
    <t>FOIRES &amp; EXPOSITIONS</t>
  </si>
  <si>
    <t>EXPOSITION JMSST</t>
  </si>
  <si>
    <t>PUBLICATION/AGENDA/JOURNAL ECO</t>
  </si>
  <si>
    <t>AUTRES IMPRIMES &amp; FRAIS/RELATIONS PUBLIQUES</t>
  </si>
  <si>
    <t>FRAIS DE TELEPHONE</t>
  </si>
  <si>
    <t>FRAIS DE CONNEXION INTERNET</t>
  </si>
  <si>
    <t>FRAIS BANCAIRES</t>
  </si>
  <si>
    <t>HONORAIRES COMMISSAIRE AUX COMPTES</t>
  </si>
  <si>
    <t>HONORAIRES EXPERT COMPTABLE</t>
  </si>
  <si>
    <t>HONORAIRES FORMATION</t>
  </si>
  <si>
    <t>HONORAIRES CONSEILS &amp; FRAIS D'ACTES</t>
  </si>
  <si>
    <t>REMUNERATIONS AUTRES PREST</t>
  </si>
  <si>
    <t>FRAIS RECRUTEMENT &amp; FORMATION DU PERSONNEL</t>
  </si>
  <si>
    <t>COTISATIONS DIVERSES</t>
  </si>
  <si>
    <t>FRAIS DIVERS DE RECEPTION</t>
  </si>
  <si>
    <t>FRAIS RECEPTION AG</t>
  </si>
  <si>
    <t>FRAIS RECEPTION FORMATION+ PROJET MENTORAT</t>
  </si>
  <si>
    <t>MISSIONS NATIONALES</t>
  </si>
  <si>
    <t>PERDIEMS SUR TRAVAUX DIVERS</t>
  </si>
  <si>
    <t>SERVICES EXTERIEURS </t>
  </si>
  <si>
    <t>IMPOTS FONCIERS &amp; TAXES ANNEXES</t>
  </si>
  <si>
    <t>TAXE UNIQUE SUR LES SALAIRES</t>
  </si>
  <si>
    <t>AUTRES DROITS &amp; TAXES</t>
  </si>
  <si>
    <t>AUTRES PENALITES &amp; AMENDES</t>
  </si>
  <si>
    <t>IMPOTS ET TAXES</t>
  </si>
  <si>
    <t>PERTES SUR CREANCES IRRECOUVRABLES</t>
  </si>
  <si>
    <t>PERTE DE CHANGE/CREANCES</t>
  </si>
  <si>
    <t>SUBVENTIONS ACCORDEES</t>
  </si>
  <si>
    <t>ARRONDIS &amp; DIFFERENCES DE REGLEMENT</t>
  </si>
  <si>
    <t>CHARGES PR DEPRECIATION/CREANCES</t>
  </si>
  <si>
    <t>AUTRES CHARGES</t>
  </si>
  <si>
    <t>REMUNERATIONS BRUTES</t>
  </si>
  <si>
    <t>INDEMNITES NON IMPOSABLES</t>
  </si>
  <si>
    <t>INDEMNITES DES STAGIAIRES</t>
  </si>
  <si>
    <t>COTISATIONS CNSS</t>
  </si>
  <si>
    <t>MUTUELLE SANTE &amp; AUTRES CH. SOCIALES</t>
  </si>
  <si>
    <t>CHARGES DE PERSONNEL</t>
  </si>
  <si>
    <t>DOTATIONS AUX AMORTISSEMENTS </t>
  </si>
  <si>
    <t>CHARGES H.A.O. CONSTATEES</t>
  </si>
  <si>
    <t>CHARGES DIVERSES</t>
  </si>
  <si>
    <t>Numéro de compte SAGE</t>
  </si>
  <si>
    <t>Description charges</t>
  </si>
  <si>
    <t>Réalisé en 2023</t>
  </si>
  <si>
    <t>Budgétisé en 2024</t>
  </si>
  <si>
    <t>Réalisé 2024</t>
  </si>
  <si>
    <t>COTISATIONS ADHERENTS</t>
  </si>
  <si>
    <t>COTISATIONS ABONNES</t>
  </si>
  <si>
    <t>COTISATIONS ADHERENTS &amp; ABONNES</t>
  </si>
  <si>
    <t>VENTES D'AGENDAS</t>
  </si>
  <si>
    <t>VENTES DE DOCUMENTS</t>
  </si>
  <si>
    <t>REMBOURSEMENTS/ AVANCE DE FRAIS</t>
  </si>
  <si>
    <t>PARTICIPATION FORUMS</t>
  </si>
  <si>
    <t>PARTICIPATION NEGOCIATIONS DIVERSES</t>
  </si>
  <si>
    <t>RECUPERATION DE FRAIS J ECO &amp; AGENDA</t>
  </si>
  <si>
    <t>COMMISSION APPUI RECRUTEMENT</t>
  </si>
  <si>
    <t>COMMISSIONS APPUI FORMATION PRO</t>
  </si>
  <si>
    <t>COMMISSION RELATION D'AFFAIRES</t>
  </si>
  <si>
    <t>LOCATIONS BATIMENTS</t>
  </si>
  <si>
    <t>LOCATIONS SALLES</t>
  </si>
  <si>
    <t>REDEVANCES/J ECO &amp; AGENDAS</t>
  </si>
  <si>
    <t>AUTRES FRAIS ACCESSOIRES (JETONS PRES.)</t>
  </si>
  <si>
    <t>CONTRIBUTIONS JMSST</t>
  </si>
  <si>
    <t>SPONSORING</t>
  </si>
  <si>
    <t>PRODUITS ACCESSOIRES</t>
  </si>
  <si>
    <t>REPRISES PROV/CREANCES</t>
  </si>
  <si>
    <t>AUTRES PRODUITS</t>
  </si>
  <si>
    <t>PRODUITS/CESSIONS D'IMMO CORP.</t>
  </si>
  <si>
    <t>REPRISES SUBVENTIONS D'INVESTISSEMENT</t>
  </si>
  <si>
    <t>PRODUITS H.A.O. CONSTATES</t>
  </si>
  <si>
    <t>PRODUITS NON ORDINAIRES</t>
  </si>
  <si>
    <t>TOTAL DES PRODUITS</t>
  </si>
  <si>
    <t>SERVICES EXTERIEURS</t>
  </si>
  <si>
    <t>TOTAL DES CHARGES</t>
  </si>
  <si>
    <t>INVESTISSEMENTS</t>
  </si>
  <si>
    <t>Réalisations 2024</t>
  </si>
  <si>
    <t>Réalisé 2022</t>
  </si>
  <si>
    <t>DOTATIONS AUX AMORTISSEMENTS</t>
  </si>
  <si>
    <t>ECARTS (PRODUITS - CHARGES)</t>
  </si>
  <si>
    <t>CAPACITE D'AUTOFINANCEMENT</t>
  </si>
  <si>
    <t>Jan</t>
  </si>
  <si>
    <t>Fev</t>
  </si>
  <si>
    <t>Mar</t>
  </si>
  <si>
    <t>Avril</t>
  </si>
  <si>
    <t>Mai</t>
  </si>
  <si>
    <t>Juin</t>
  </si>
  <si>
    <t>Jui</t>
  </si>
  <si>
    <t>Aout</t>
  </si>
  <si>
    <t>Sep</t>
  </si>
  <si>
    <t>Oct</t>
  </si>
  <si>
    <t>Dec</t>
  </si>
  <si>
    <t>SOLDE DE TRESORERIE EN FIN D'EXERCICE</t>
  </si>
  <si>
    <t>Description produits</t>
  </si>
  <si>
    <t>EAU  MINERALE</t>
  </si>
  <si>
    <t>LCDE</t>
  </si>
  <si>
    <t>ACHAT DE TRAVAUX,MATERIELS</t>
  </si>
  <si>
    <t xml:space="preserve">FOURNITURES D'ENTRETIEN </t>
  </si>
  <si>
    <t>REDEVANCE BOITE AUX LETTRES</t>
  </si>
  <si>
    <t>PRIMES D'ASSURANCE MULTIRISQUE</t>
  </si>
  <si>
    <t>PRIMES D'ASSURANCE MATERIEL DE TRANSPORT</t>
  </si>
  <si>
    <t>FRAIS  SEJOUR EXPERTS</t>
  </si>
  <si>
    <t xml:space="preserve">MISSIONS HORS CONGO </t>
  </si>
  <si>
    <t>DROIT DE TIMBRE &amp;ENREGISTREMENT</t>
  </si>
  <si>
    <t>VIGNETTES</t>
  </si>
  <si>
    <t>INTERETS</t>
  </si>
  <si>
    <t>GAINS SUR OPERATIONS FINANCIERES</t>
  </si>
  <si>
    <t>75/77</t>
  </si>
  <si>
    <t>62/63</t>
  </si>
  <si>
    <t>CHARGES NON ORDINAIRES HAO</t>
  </si>
  <si>
    <t>RECEPTION   AFTERWORK</t>
  </si>
  <si>
    <t>PARTICIPATION  AFTERWORK</t>
  </si>
  <si>
    <t>COMMISSIONS</t>
  </si>
  <si>
    <t xml:space="preserve">DIVERS  FRAIS </t>
  </si>
  <si>
    <t>Budget 2024 révisé</t>
  </si>
  <si>
    <t>Budget révisé 2024</t>
  </si>
  <si>
    <t>TRANSPORT</t>
  </si>
  <si>
    <t>CUMUL DES AUTRES CHARGES</t>
  </si>
  <si>
    <t>DONS ET POURBOIRE</t>
  </si>
  <si>
    <t>Budget 2025</t>
  </si>
  <si>
    <t>FRAIS DE COLLOQUE &amp; SEMINAIRES - REF 2025</t>
  </si>
  <si>
    <t>SERVICE DEVELOPPEMENT/SUBVENTION FORESTIERS</t>
  </si>
  <si>
    <t>Nov</t>
  </si>
  <si>
    <t>Total estimations réalisations  dernier trimrdtre</t>
  </si>
  <si>
    <t>REVENUS FINANCIERS</t>
  </si>
  <si>
    <t>FOURNITURES ELECTRIQUES</t>
  </si>
  <si>
    <t>CARBURANTS ET LUBRIFIANTS</t>
  </si>
  <si>
    <t>TRANSPORT PROJET MENTORAT</t>
  </si>
  <si>
    <t>DEPLACEMENTS LOCAUX</t>
  </si>
  <si>
    <t>ENTRETIEN &amp; REP. BIENS IMMOBILIERS</t>
  </si>
  <si>
    <t>CADEAUX AUX PARTENAIRES</t>
  </si>
  <si>
    <t>CONTRIBUTION  AG(FESTIVITES ANNINERSAIRE UNICONGO)</t>
  </si>
  <si>
    <t>DIVERS  FRAIS SUR  REMBOURSEMENT DES AVANCES  DES FRAIS</t>
  </si>
  <si>
    <t xml:space="preserve"> ETUDES </t>
  </si>
  <si>
    <t xml:space="preserve">EVOLUTION DU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</si>
</sst>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6"/>
      <name val="Yu Gothic"/>
      <family val="2"/>
      <charset val="128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sz val="11"/>
      <color theme="0" tint="-4.9989318521683403E-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0" borderId="2" xfId="0" applyFont="1" applyBorder="1"/>
    <xf numFmtId="0" fontId="5" fillId="3" borderId="2" xfId="0" applyFont="1" applyFill="1" applyBorder="1"/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6" fillId="0" borderId="0" xfId="0" applyFont="1"/>
    <xf numFmtId="0" fontId="2" fillId="5" borderId="0" xfId="0" applyFont="1" applyFill="1"/>
    <xf numFmtId="0" fontId="0" fillId="5" borderId="0" xfId="0" applyFill="1"/>
    <xf numFmtId="164" fontId="1" fillId="2" borderId="2" xfId="1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0" fillId="6" borderId="0" xfId="0" applyFill="1"/>
    <xf numFmtId="0" fontId="0" fillId="6" borderId="0" xfId="0" applyFill="1" applyAlignment="1">
      <alignment horizontal="center" vertical="center" wrapText="1"/>
    </xf>
    <xf numFmtId="0" fontId="4" fillId="6" borderId="0" xfId="0" applyFont="1" applyFill="1"/>
    <xf numFmtId="0" fontId="5" fillId="6" borderId="0" xfId="0" applyFont="1" applyFill="1"/>
    <xf numFmtId="0" fontId="2" fillId="6" borderId="0" xfId="0" applyFont="1" applyFill="1"/>
    <xf numFmtId="0" fontId="10" fillId="0" borderId="2" xfId="0" applyFont="1" applyBorder="1"/>
    <xf numFmtId="0" fontId="12" fillId="0" borderId="0" xfId="0" applyFont="1"/>
    <xf numFmtId="0" fontId="12" fillId="6" borderId="0" xfId="0" applyFont="1" applyFill="1"/>
    <xf numFmtId="0" fontId="10" fillId="7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43" fontId="5" fillId="0" borderId="2" xfId="1" applyFont="1" applyBorder="1" applyAlignment="1"/>
    <xf numFmtId="43" fontId="5" fillId="3" borderId="2" xfId="1" applyFont="1" applyFill="1" applyBorder="1" applyAlignment="1"/>
    <xf numFmtId="43" fontId="10" fillId="0" borderId="2" xfId="1" applyFont="1" applyFill="1" applyBorder="1" applyAlignment="1"/>
    <xf numFmtId="2" fontId="0" fillId="0" borderId="0" xfId="0" applyNumberFormat="1"/>
    <xf numFmtId="0" fontId="4" fillId="8" borderId="2" xfId="0" applyFont="1" applyFill="1" applyBorder="1" applyAlignment="1">
      <alignment horizontal="center"/>
    </xf>
    <xf numFmtId="0" fontId="4" fillId="8" borderId="2" xfId="0" applyFont="1" applyFill="1" applyBorder="1"/>
    <xf numFmtId="0" fontId="0" fillId="6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vertical="center"/>
    </xf>
    <xf numFmtId="164" fontId="5" fillId="0" borderId="2" xfId="1" applyNumberFormat="1" applyFont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164" fontId="5" fillId="3" borderId="2" xfId="1" applyNumberFormat="1" applyFont="1" applyFill="1" applyBorder="1" applyAlignment="1">
      <alignment vertical="center"/>
    </xf>
    <xf numFmtId="164" fontId="5" fillId="0" borderId="2" xfId="1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164" fontId="5" fillId="5" borderId="2" xfId="1" applyNumberFormat="1" applyFont="1" applyFill="1" applyBorder="1" applyAlignment="1">
      <alignment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vertical="center"/>
    </xf>
    <xf numFmtId="164" fontId="5" fillId="7" borderId="2" xfId="1" applyNumberFormat="1" applyFont="1" applyFill="1" applyBorder="1" applyAlignment="1">
      <alignment vertical="center"/>
    </xf>
    <xf numFmtId="164" fontId="11" fillId="7" borderId="2" xfId="1" applyNumberFormat="1" applyFont="1" applyFill="1" applyBorder="1" applyAlignment="1">
      <alignment vertical="center"/>
    </xf>
    <xf numFmtId="0" fontId="11" fillId="7" borderId="2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164" fontId="4" fillId="4" borderId="2" xfId="1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3" fontId="4" fillId="8" borderId="2" xfId="1" applyFont="1" applyFill="1" applyBorder="1" applyAlignment="1"/>
    <xf numFmtId="0" fontId="5" fillId="9" borderId="2" xfId="0" applyFont="1" applyFill="1" applyBorder="1" applyAlignment="1">
      <alignment horizontal="center"/>
    </xf>
    <xf numFmtId="0" fontId="4" fillId="9" borderId="2" xfId="0" applyFont="1" applyFill="1" applyBorder="1"/>
    <xf numFmtId="43" fontId="4" fillId="9" borderId="2" xfId="1" applyFont="1" applyFill="1" applyBorder="1" applyAlignment="1"/>
    <xf numFmtId="0" fontId="10" fillId="9" borderId="2" xfId="0" applyFont="1" applyFill="1" applyBorder="1"/>
    <xf numFmtId="43" fontId="10" fillId="9" borderId="2" xfId="1" applyFont="1" applyFill="1" applyBorder="1" applyAlignment="1"/>
    <xf numFmtId="0" fontId="13" fillId="6" borderId="0" xfId="0" applyFont="1" applyFill="1" applyAlignment="1">
      <alignment vertical="center"/>
    </xf>
    <xf numFmtId="0" fontId="14" fillId="8" borderId="2" xfId="0" applyFont="1" applyFill="1" applyBorder="1" applyAlignment="1">
      <alignment vertical="center"/>
    </xf>
    <xf numFmtId="164" fontId="14" fillId="8" borderId="2" xfId="1" applyNumberFormat="1" applyFont="1" applyFill="1" applyBorder="1" applyAlignment="1">
      <alignment vertical="center"/>
    </xf>
    <xf numFmtId="0" fontId="14" fillId="6" borderId="0" xfId="0" applyFont="1" applyFill="1" applyAlignment="1">
      <alignment vertical="center"/>
    </xf>
    <xf numFmtId="0" fontId="15" fillId="6" borderId="0" xfId="0" applyFont="1" applyFill="1" applyAlignment="1">
      <alignment vertical="center"/>
    </xf>
    <xf numFmtId="0" fontId="16" fillId="0" borderId="2" xfId="0" applyFont="1" applyBorder="1" applyAlignment="1">
      <alignment vertical="center"/>
    </xf>
    <xf numFmtId="164" fontId="16" fillId="0" borderId="2" xfId="1" applyNumberFormat="1" applyFont="1" applyBorder="1" applyAlignment="1">
      <alignment vertical="center"/>
    </xf>
    <xf numFmtId="164" fontId="14" fillId="0" borderId="2" xfId="1" applyNumberFormat="1" applyFont="1" applyBorder="1" applyAlignment="1">
      <alignment vertical="center"/>
    </xf>
    <xf numFmtId="0" fontId="16" fillId="6" borderId="0" xfId="0" applyFont="1" applyFill="1" applyAlignment="1">
      <alignment vertical="center"/>
    </xf>
    <xf numFmtId="0" fontId="16" fillId="3" borderId="2" xfId="0" applyFont="1" applyFill="1" applyBorder="1" applyAlignment="1">
      <alignment vertical="center"/>
    </xf>
    <xf numFmtId="164" fontId="16" fillId="3" borderId="2" xfId="1" applyNumberFormat="1" applyFont="1" applyFill="1" applyBorder="1" applyAlignment="1">
      <alignment vertical="center"/>
    </xf>
    <xf numFmtId="164" fontId="16" fillId="0" borderId="2" xfId="1" applyNumberFormat="1" applyFont="1" applyFill="1" applyBorder="1" applyAlignment="1">
      <alignment vertical="center"/>
    </xf>
    <xf numFmtId="0" fontId="16" fillId="5" borderId="2" xfId="0" applyFont="1" applyFill="1" applyBorder="1" applyAlignment="1">
      <alignment vertical="center"/>
    </xf>
    <xf numFmtId="164" fontId="16" fillId="5" borderId="2" xfId="1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1" xfId="0" applyFont="1" applyBorder="1" applyAlignment="1">
      <alignment horizontal="center" vertical="center"/>
    </xf>
    <xf numFmtId="0" fontId="16" fillId="6" borderId="0" xfId="0" applyFont="1" applyFill="1"/>
    <xf numFmtId="0" fontId="15" fillId="5" borderId="0" xfId="0" applyFont="1" applyFill="1"/>
    <xf numFmtId="0" fontId="16" fillId="5" borderId="1" xfId="0" applyFont="1" applyFill="1" applyBorder="1" applyAlignment="1">
      <alignment horizontal="center" vertical="center"/>
    </xf>
    <xf numFmtId="0" fontId="13" fillId="4" borderId="0" xfId="0" applyFont="1" applyFill="1"/>
    <xf numFmtId="0" fontId="14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vertical="center"/>
    </xf>
    <xf numFmtId="164" fontId="14" fillId="4" borderId="2" xfId="1" applyNumberFormat="1" applyFont="1" applyFill="1" applyBorder="1" applyAlignment="1">
      <alignment vertical="center"/>
    </xf>
    <xf numFmtId="0" fontId="14" fillId="6" borderId="0" xfId="0" applyFont="1" applyFill="1"/>
    <xf numFmtId="0" fontId="16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164" fontId="15" fillId="0" borderId="0" xfId="1" applyNumberFormat="1" applyFont="1"/>
    <xf numFmtId="0" fontId="15" fillId="6" borderId="0" xfId="0" applyFont="1" applyFill="1"/>
    <xf numFmtId="0" fontId="11" fillId="3" borderId="2" xfId="0" applyFont="1" applyFill="1" applyBorder="1" applyAlignment="1">
      <alignment vertical="center"/>
    </xf>
    <xf numFmtId="164" fontId="11" fillId="3" borderId="2" xfId="1" applyNumberFormat="1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164" fontId="11" fillId="0" borderId="2" xfId="1" applyNumberFormat="1" applyFont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164" fontId="16" fillId="0" borderId="2" xfId="0" applyNumberFormat="1" applyFont="1" applyBorder="1" applyAlignment="1">
      <alignment vertical="center"/>
    </xf>
    <xf numFmtId="164" fontId="4" fillId="6" borderId="0" xfId="1" applyNumberFormat="1" applyFont="1" applyFill="1"/>
    <xf numFmtId="164" fontId="16" fillId="10" borderId="2" xfId="1" applyNumberFormat="1" applyFont="1" applyFill="1" applyBorder="1" applyAlignment="1">
      <alignment vertical="center"/>
    </xf>
    <xf numFmtId="164" fontId="5" fillId="6" borderId="0" xfId="1" applyNumberFormat="1" applyFont="1" applyFill="1"/>
    <xf numFmtId="164" fontId="16" fillId="6" borderId="0" xfId="1" applyNumberFormat="1" applyFont="1" applyFill="1"/>
    <xf numFmtId="164" fontId="14" fillId="6" borderId="0" xfId="1" applyNumberFormat="1" applyFont="1" applyFill="1"/>
    <xf numFmtId="164" fontId="15" fillId="6" borderId="0" xfId="1" applyNumberFormat="1" applyFont="1" applyFill="1"/>
    <xf numFmtId="164" fontId="4" fillId="5" borderId="0" xfId="1" applyNumberFormat="1" applyFont="1" applyFill="1"/>
    <xf numFmtId="0" fontId="17" fillId="11" borderId="0" xfId="0" applyFont="1" applyFill="1"/>
    <xf numFmtId="0" fontId="17" fillId="11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vertical="center"/>
    </xf>
    <xf numFmtId="0" fontId="19" fillId="8" borderId="2" xfId="0" applyFont="1" applyFill="1" applyBorder="1" applyAlignment="1">
      <alignment horizontal="center" vertical="center"/>
    </xf>
    <xf numFmtId="0" fontId="19" fillId="8" borderId="2" xfId="0" applyFont="1" applyFill="1" applyBorder="1" applyAlignment="1">
      <alignment vertical="center"/>
    </xf>
    <xf numFmtId="164" fontId="19" fillId="8" borderId="2" xfId="1" applyNumberFormat="1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164" fontId="18" fillId="3" borderId="2" xfId="1" applyNumberFormat="1" applyFont="1" applyFill="1" applyBorder="1" applyAlignment="1">
      <alignment vertical="center"/>
    </xf>
    <xf numFmtId="164" fontId="20" fillId="3" borderId="2" xfId="1" applyNumberFormat="1" applyFont="1" applyFill="1" applyBorder="1" applyAlignment="1">
      <alignment vertical="center"/>
    </xf>
    <xf numFmtId="164" fontId="18" fillId="5" borderId="0" xfId="0" applyNumberFormat="1" applyFont="1" applyFill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64" fontId="18" fillId="0" borderId="2" xfId="1" applyNumberFormat="1" applyFont="1" applyFill="1" applyBorder="1" applyAlignment="1">
      <alignment vertical="center"/>
    </xf>
    <xf numFmtId="0" fontId="20" fillId="0" borderId="2" xfId="0" applyFont="1" applyBorder="1" applyAlignment="1">
      <alignment vertical="center"/>
    </xf>
    <xf numFmtId="164" fontId="20" fillId="0" borderId="2" xfId="1" applyNumberFormat="1" applyFont="1" applyBorder="1" applyAlignment="1">
      <alignment vertical="center"/>
    </xf>
    <xf numFmtId="164" fontId="18" fillId="0" borderId="0" xfId="0" applyNumberFormat="1" applyFont="1" applyAlignment="1">
      <alignment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vertical="center"/>
    </xf>
    <xf numFmtId="164" fontId="18" fillId="5" borderId="2" xfId="1" applyNumberFormat="1" applyFont="1" applyFill="1" applyBorder="1" applyAlignment="1">
      <alignment vertical="center"/>
    </xf>
    <xf numFmtId="0" fontId="20" fillId="5" borderId="2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vertical="center"/>
    </xf>
    <xf numFmtId="164" fontId="19" fillId="4" borderId="2" xfId="1" applyNumberFormat="1" applyFont="1" applyFill="1" applyBorder="1" applyAlignment="1">
      <alignment vertical="center"/>
    </xf>
    <xf numFmtId="0" fontId="18" fillId="5" borderId="1" xfId="0" applyFont="1" applyFill="1" applyBorder="1" applyAlignment="1">
      <alignment horizontal="center" vertical="center"/>
    </xf>
    <xf numFmtId="164" fontId="19" fillId="5" borderId="2" xfId="1" applyNumberFormat="1" applyFont="1" applyFill="1" applyBorder="1" applyAlignment="1">
      <alignment vertical="center"/>
    </xf>
    <xf numFmtId="164" fontId="20" fillId="5" borderId="2" xfId="1" applyNumberFormat="1" applyFont="1" applyFill="1" applyBorder="1" applyAlignment="1">
      <alignment vertical="center"/>
    </xf>
    <xf numFmtId="164" fontId="21" fillId="5" borderId="0" xfId="1" applyNumberFormat="1" applyFont="1" applyFill="1"/>
    <xf numFmtId="0" fontId="18" fillId="3" borderId="1" xfId="0" applyFont="1" applyFill="1" applyBorder="1" applyAlignment="1">
      <alignment horizontal="center" vertical="center"/>
    </xf>
    <xf numFmtId="164" fontId="18" fillId="0" borderId="2" xfId="1" applyNumberFormat="1" applyFont="1" applyBorder="1" applyAlignment="1">
      <alignment vertical="center"/>
    </xf>
    <xf numFmtId="0" fontId="13" fillId="6" borderId="0" xfId="0" applyFont="1" applyFill="1"/>
    <xf numFmtId="0" fontId="1" fillId="2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0000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B0-48EB-A733-72940E2FA8C8}"/>
              </c:ext>
            </c:extLst>
          </c:dPt>
          <c:dLbls>
            <c:dLbl>
              <c:idx val="0"/>
              <c:layout>
                <c:manualLayout>
                  <c:x val="-1.61139988017275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B0-48EB-A733-72940E2FA8C8}"/>
                </c:ext>
              </c:extLst>
            </c:dLbl>
            <c:dLbl>
              <c:idx val="1"/>
              <c:layout>
                <c:manualLayout>
                  <c:x val="-1.61139988017275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B0-48EB-A733-72940E2FA8C8}"/>
                </c:ext>
              </c:extLst>
            </c:dLbl>
            <c:dLbl>
              <c:idx val="2"/>
              <c:layout>
                <c:manualLayout>
                  <c:x val="-1.933679856207308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B0-48EB-A733-72940E2FA8C8}"/>
                </c:ext>
              </c:extLst>
            </c:dLbl>
            <c:dLbl>
              <c:idx val="3"/>
              <c:layout>
                <c:manualLayout>
                  <c:x val="-2.57823980827641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B0-48EB-A733-72940E2FA8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C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SYNTHESE!$D$2:$H$2</c:f>
              <c:strCache>
                <c:ptCount val="4"/>
                <c:pt idx="0">
                  <c:v>Réalisé en 2023</c:v>
                </c:pt>
                <c:pt idx="1">
                  <c:v>Budgétisé en 2024</c:v>
                </c:pt>
                <c:pt idx="2">
                  <c:v>Réalisé 2024</c:v>
                </c:pt>
                <c:pt idx="3">
                  <c:v>Budget 2025</c:v>
                </c:pt>
              </c:strCache>
            </c:strRef>
          </c:cat>
          <c:val>
            <c:numRef>
              <c:f>SYNTHESE!$D$6:$H$6</c:f>
              <c:numCache>
                <c:formatCode>_(* #,##0.00_);_(* \(#,##0.00\);_(* "-"??_);_(@_)</c:formatCode>
                <c:ptCount val="4"/>
                <c:pt idx="0">
                  <c:v>532.54258700000003</c:v>
                </c:pt>
                <c:pt idx="1">
                  <c:v>540.1</c:v>
                </c:pt>
                <c:pt idx="2">
                  <c:v>572.96733200000006</c:v>
                </c:pt>
                <c:pt idx="3">
                  <c:v>600.9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B0-48EB-A733-72940E2FA8C8}"/>
            </c:ext>
          </c:extLst>
        </c:ser>
        <c:ser>
          <c:idx val="1"/>
          <c:order val="1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6">
                  <a:alpha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8B0-48EB-A733-72940E2FA8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C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SYNTHESE!$D$2:$H$2</c:f>
              <c:strCache>
                <c:ptCount val="4"/>
                <c:pt idx="0">
                  <c:v>Réalisé en 2023</c:v>
                </c:pt>
                <c:pt idx="1">
                  <c:v>Budgétisé en 2024</c:v>
                </c:pt>
                <c:pt idx="2">
                  <c:v>Réalisé 2024</c:v>
                </c:pt>
                <c:pt idx="3">
                  <c:v>Budget 2025</c:v>
                </c:pt>
              </c:strCache>
            </c:strRef>
          </c:cat>
          <c:val>
            <c:numRef>
              <c:f>SYNTHESE!$D$15:$H$15</c:f>
              <c:numCache>
                <c:formatCode>_(* #,##0.00_);_(* \(#,##0.00\);_(* "-"??_);_(@_)</c:formatCode>
                <c:ptCount val="4"/>
                <c:pt idx="0">
                  <c:v>471.52943499999992</c:v>
                </c:pt>
                <c:pt idx="1">
                  <c:v>531.99240000000009</c:v>
                </c:pt>
                <c:pt idx="2">
                  <c:v>475.16931699999998</c:v>
                </c:pt>
                <c:pt idx="3">
                  <c:v>640.83000000000004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B0-48EB-A733-72940E2FA8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"/>
        <c:overlap val="75"/>
        <c:axId val="2019329152"/>
        <c:axId val="2063869856"/>
      </c:barChart>
      <c:catAx>
        <c:axId val="201932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CG"/>
          </a:p>
        </c:txPr>
        <c:crossAx val="2063869856"/>
        <c:crossesAt val="0"/>
        <c:auto val="1"/>
        <c:lblAlgn val="ctr"/>
        <c:lblOffset val="100"/>
        <c:noMultiLvlLbl val="0"/>
      </c:catAx>
      <c:valAx>
        <c:axId val="20638698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201932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C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23-4C29-90F3-EF86564372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C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SYNTHESE!$D$2:$H$2</c:f>
              <c:strCache>
                <c:ptCount val="4"/>
                <c:pt idx="0">
                  <c:v>Réalisé en 2023</c:v>
                </c:pt>
                <c:pt idx="1">
                  <c:v>Budgétisé en 2024</c:v>
                </c:pt>
                <c:pt idx="2">
                  <c:v>Réalisé 2024</c:v>
                </c:pt>
                <c:pt idx="3">
                  <c:v>Budget 2025</c:v>
                </c:pt>
              </c:strCache>
            </c:strRef>
          </c:cat>
          <c:val>
            <c:numRef>
              <c:f>SYNTHESE!$D$23:$H$23</c:f>
              <c:numCache>
                <c:formatCode>_(* #,##0.00_);_(* \(#,##0.00\);_(* "-"??_);_(@_)</c:formatCode>
                <c:ptCount val="4"/>
                <c:pt idx="0">
                  <c:v>286.35160400000001</c:v>
                </c:pt>
                <c:pt idx="1">
                  <c:v>277.75920399999995</c:v>
                </c:pt>
                <c:pt idx="2">
                  <c:v>353.19661900000006</c:v>
                </c:pt>
                <c:pt idx="3">
                  <c:v>318.26661899999999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23-4C29-90F3-EF86564372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3"/>
        <c:overlap val="-18"/>
        <c:axId val="2019329152"/>
        <c:axId val="2063869856"/>
      </c:barChart>
      <c:catAx>
        <c:axId val="201932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CG"/>
          </a:p>
        </c:txPr>
        <c:crossAx val="2063869856"/>
        <c:crossesAt val="0"/>
        <c:auto val="1"/>
        <c:lblAlgn val="ctr"/>
        <c:lblOffset val="100"/>
        <c:noMultiLvlLbl val="0"/>
      </c:catAx>
      <c:valAx>
        <c:axId val="20638698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201932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CG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>
                  <a:alpha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3F-4909-882D-5FE88164DC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C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SYNTHESE!$D$2:$H$2</c:f>
              <c:strCache>
                <c:ptCount val="4"/>
                <c:pt idx="0">
                  <c:v>Réalisé en 2023</c:v>
                </c:pt>
                <c:pt idx="1">
                  <c:v>Budgétisé en 2024</c:v>
                </c:pt>
                <c:pt idx="2">
                  <c:v>Réalisé 2024</c:v>
                </c:pt>
                <c:pt idx="3">
                  <c:v>Budget 2025</c:v>
                </c:pt>
              </c:strCache>
            </c:strRef>
          </c:cat>
          <c:val>
            <c:numRef>
              <c:f>SYNTHESE!$D$17:$H$17</c:f>
              <c:numCache>
                <c:formatCode>_(* #,##0.00_);_(* \(#,##0.00\);_(* "-"??_);_(@_)</c:formatCode>
                <c:ptCount val="4"/>
                <c:pt idx="0">
                  <c:v>61.013152000000105</c:v>
                </c:pt>
                <c:pt idx="1">
                  <c:v>8.107599999999934</c:v>
                </c:pt>
                <c:pt idx="2">
                  <c:v>97.798015000000078</c:v>
                </c:pt>
                <c:pt idx="3">
                  <c:v>-39.930000000000064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3F-4909-882D-5FE88164DC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3"/>
        <c:overlap val="-18"/>
        <c:axId val="2019329152"/>
        <c:axId val="2063869856"/>
      </c:barChart>
      <c:catAx>
        <c:axId val="201932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CG"/>
          </a:p>
        </c:txPr>
        <c:crossAx val="2063869856"/>
        <c:crossesAt val="0"/>
        <c:auto val="1"/>
        <c:lblAlgn val="ctr"/>
        <c:lblOffset val="100"/>
        <c:noMultiLvlLbl val="0"/>
      </c:catAx>
      <c:valAx>
        <c:axId val="20638698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201932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C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246857</xdr:colOff>
      <xdr:row>3</xdr:row>
      <xdr:rowOff>40704</xdr:rowOff>
    </xdr:from>
    <xdr:to>
      <xdr:col>19</xdr:col>
      <xdr:colOff>556419</xdr:colOff>
      <xdr:row>18</xdr:row>
      <xdr:rowOff>138070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FEBCE103-5798-40DD-99BD-73180C66DA01}"/>
            </a:ext>
          </a:extLst>
        </xdr:cNvPr>
        <xdr:cNvSpPr/>
      </xdr:nvSpPr>
      <xdr:spPr>
        <a:xfrm>
          <a:off x="246857" y="589344"/>
          <a:ext cx="11602402" cy="2840566"/>
        </a:xfrm>
        <a:prstGeom prst="roundRect">
          <a:avLst/>
        </a:prstGeom>
        <a:solidFill>
          <a:schemeClr val="bg1">
            <a:lumMod val="50000"/>
            <a:alpha val="5000"/>
          </a:schemeClr>
        </a:solidFill>
        <a:ln w="12700">
          <a:solidFill>
            <a:schemeClr val="tx1">
              <a:alpha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541867</xdr:colOff>
      <xdr:row>3</xdr:row>
      <xdr:rowOff>81643</xdr:rowOff>
    </xdr:from>
    <xdr:to>
      <xdr:col>6</xdr:col>
      <xdr:colOff>454826</xdr:colOff>
      <xdr:row>15</xdr:row>
      <xdr:rowOff>171937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62433DB1-D461-4DA2-812A-23E1515AF1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66147</xdr:colOff>
      <xdr:row>16</xdr:row>
      <xdr:rowOff>119802</xdr:rowOff>
    </xdr:from>
    <xdr:to>
      <xdr:col>1</xdr:col>
      <xdr:colOff>249027</xdr:colOff>
      <xdr:row>17</xdr:row>
      <xdr:rowOff>25626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9F78AF20-418B-452F-A509-73F29F3CF3C3}"/>
            </a:ext>
          </a:extLst>
        </xdr:cNvPr>
        <xdr:cNvSpPr/>
      </xdr:nvSpPr>
      <xdr:spPr>
        <a:xfrm>
          <a:off x="660507" y="3045882"/>
          <a:ext cx="182880" cy="88704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521307</xdr:colOff>
      <xdr:row>16</xdr:row>
      <xdr:rowOff>132759</xdr:rowOff>
    </xdr:from>
    <xdr:to>
      <xdr:col>4</xdr:col>
      <xdr:colOff>32901</xdr:colOff>
      <xdr:row>17</xdr:row>
      <xdr:rowOff>33701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CF7C452-D9B6-4614-BBEB-3431F1948083}"/>
            </a:ext>
          </a:extLst>
        </xdr:cNvPr>
        <xdr:cNvSpPr/>
      </xdr:nvSpPr>
      <xdr:spPr>
        <a:xfrm>
          <a:off x="2304387" y="3058839"/>
          <a:ext cx="105954" cy="83822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280458</xdr:colOff>
      <xdr:row>16</xdr:row>
      <xdr:rowOff>45312</xdr:rowOff>
    </xdr:from>
    <xdr:to>
      <xdr:col>3</xdr:col>
      <xdr:colOff>263072</xdr:colOff>
      <xdr:row>17</xdr:row>
      <xdr:rowOff>128391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D63F3228-90DC-4FD7-A811-DA291DE4B102}"/>
            </a:ext>
          </a:extLst>
        </xdr:cNvPr>
        <xdr:cNvSpPr txBox="1"/>
      </xdr:nvSpPr>
      <xdr:spPr>
        <a:xfrm>
          <a:off x="874818" y="2971392"/>
          <a:ext cx="1171334" cy="2659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Produits (en M FCFA)</a:t>
          </a:r>
        </a:p>
      </xdr:txBody>
    </xdr:sp>
    <xdr:clientData/>
  </xdr:twoCellAnchor>
  <xdr:twoCellAnchor>
    <xdr:from>
      <xdr:col>4</xdr:col>
      <xdr:colOff>62744</xdr:colOff>
      <xdr:row>16</xdr:row>
      <xdr:rowOff>60129</xdr:rowOff>
    </xdr:from>
    <xdr:to>
      <xdr:col>6</xdr:col>
      <xdr:colOff>219906</xdr:colOff>
      <xdr:row>17</xdr:row>
      <xdr:rowOff>147441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C6E9F1F7-DFC8-4E24-B89D-615CFC6BD884}"/>
            </a:ext>
          </a:extLst>
        </xdr:cNvPr>
        <xdr:cNvSpPr txBox="1"/>
      </xdr:nvSpPr>
      <xdr:spPr>
        <a:xfrm>
          <a:off x="2440184" y="2986209"/>
          <a:ext cx="1345882" cy="2701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Charges (en M FCFA)</a:t>
          </a:r>
        </a:p>
      </xdr:txBody>
    </xdr:sp>
    <xdr:clientData/>
  </xdr:twoCellAnchor>
  <xdr:twoCellAnchor>
    <xdr:from>
      <xdr:col>7</xdr:col>
      <xdr:colOff>327694</xdr:colOff>
      <xdr:row>3</xdr:row>
      <xdr:rowOff>187282</xdr:rowOff>
    </xdr:from>
    <xdr:to>
      <xdr:col>12</xdr:col>
      <xdr:colOff>611857</xdr:colOff>
      <xdr:row>15</xdr:row>
      <xdr:rowOff>187283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9C611917-0620-49A5-8F11-9B17D95185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488956</xdr:colOff>
      <xdr:row>16</xdr:row>
      <xdr:rowOff>149557</xdr:rowOff>
    </xdr:from>
    <xdr:to>
      <xdr:col>8</xdr:col>
      <xdr:colOff>550</xdr:colOff>
      <xdr:row>17</xdr:row>
      <xdr:rowOff>50497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A6B6FB4-F850-4288-ACD9-98F9464D760B}"/>
            </a:ext>
          </a:extLst>
        </xdr:cNvPr>
        <xdr:cNvSpPr/>
      </xdr:nvSpPr>
      <xdr:spPr>
        <a:xfrm>
          <a:off x="4649476" y="3075637"/>
          <a:ext cx="105954" cy="83820"/>
        </a:xfrm>
        <a:prstGeom prst="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25933</xdr:colOff>
      <xdr:row>16</xdr:row>
      <xdr:rowOff>98228</xdr:rowOff>
    </xdr:from>
    <xdr:to>
      <xdr:col>11</xdr:col>
      <xdr:colOff>68268</xdr:colOff>
      <xdr:row>17</xdr:row>
      <xdr:rowOff>181307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6E74348B-2211-4A6D-9DC3-499B1EF981A5}"/>
            </a:ext>
          </a:extLst>
        </xdr:cNvPr>
        <xdr:cNvSpPr txBox="1"/>
      </xdr:nvSpPr>
      <xdr:spPr>
        <a:xfrm>
          <a:off x="4780813" y="3024308"/>
          <a:ext cx="1825415" cy="2659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Trésorerie</a:t>
          </a:r>
          <a:r>
            <a:rPr lang="fr-FR" sz="800" baseline="0">
              <a:latin typeface="Arial" panose="020B0604020202020204" pitchFamily="34" charset="0"/>
              <a:cs typeface="Arial" panose="020B0604020202020204" pitchFamily="34" charset="0"/>
            </a:rPr>
            <a:t> (en M FCFA)</a:t>
          </a:r>
          <a:endParaRPr lang="fr-FR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560923</xdr:colOff>
      <xdr:row>3</xdr:row>
      <xdr:rowOff>162410</xdr:rowOff>
    </xdr:from>
    <xdr:to>
      <xdr:col>19</xdr:col>
      <xdr:colOff>167753</xdr:colOff>
      <xdr:row>15</xdr:row>
      <xdr:rowOff>162411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573004BF-F8D1-4208-BA9C-2DD8F296C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58737</xdr:colOff>
      <xdr:row>16</xdr:row>
      <xdr:rowOff>140833</xdr:rowOff>
    </xdr:from>
    <xdr:to>
      <xdr:col>14</xdr:col>
      <xdr:colOff>241617</xdr:colOff>
      <xdr:row>17</xdr:row>
      <xdr:rowOff>50917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6C841249-909B-4573-9962-FE3D3A5A64DB}"/>
            </a:ext>
          </a:extLst>
        </xdr:cNvPr>
        <xdr:cNvSpPr/>
      </xdr:nvSpPr>
      <xdr:spPr>
        <a:xfrm>
          <a:off x="8379777" y="3066913"/>
          <a:ext cx="182880" cy="92964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296861</xdr:colOff>
      <xdr:row>16</xdr:row>
      <xdr:rowOff>79179</xdr:rowOff>
    </xdr:from>
    <xdr:to>
      <xdr:col>17</xdr:col>
      <xdr:colOff>339196</xdr:colOff>
      <xdr:row>17</xdr:row>
      <xdr:rowOff>166491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890EE75F-F386-4986-914F-BC13BBCB3C87}"/>
            </a:ext>
          </a:extLst>
        </xdr:cNvPr>
        <xdr:cNvSpPr txBox="1"/>
      </xdr:nvSpPr>
      <xdr:spPr>
        <a:xfrm>
          <a:off x="8617901" y="3005259"/>
          <a:ext cx="1825415" cy="2701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 baseline="0">
              <a:latin typeface="Arial" panose="020B0604020202020204" pitchFamily="34" charset="0"/>
              <a:cs typeface="Arial" panose="020B0604020202020204" pitchFamily="34" charset="0"/>
            </a:rPr>
            <a:t>Charges - produits (en M FCFA)</a:t>
          </a:r>
        </a:p>
        <a:p>
          <a:endParaRPr lang="fr-FR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FC93B-A72A-4D5B-97EF-C3593CCCCEE0}">
  <sheetPr codeName="Feuil8">
    <tabColor rgb="FFFF0000"/>
  </sheetPr>
  <dimension ref="A2:T2"/>
  <sheetViews>
    <sheetView showGridLines="0" zoomScale="90" zoomScaleNormal="90" zoomScaleSheetLayoutView="100" workbookViewId="0">
      <selection activeCell="F24" sqref="F24"/>
    </sheetView>
  </sheetViews>
  <sheetFormatPr baseColWidth="10" defaultColWidth="8.6640625" defaultRowHeight="14.4" x14ac:dyDescent="0.3"/>
  <sheetData>
    <row r="2" spans="1:20" s="2" customFormat="1" ht="18" customHeight="1" x14ac:dyDescent="0.35">
      <c r="A2" s="131" t="s">
        <v>165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</row>
  </sheetData>
  <mergeCells count="1">
    <mergeCell ref="A2:T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5A51C-6771-FC4F-B28B-3FCADB40EFA4}">
  <sheetPr codeName="Feuil2">
    <tabColor rgb="FFFF0000"/>
  </sheetPr>
  <dimension ref="A2:H25"/>
  <sheetViews>
    <sheetView showGridLines="0" tabSelected="1" zoomScale="118" zoomScaleNormal="118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26" sqref="G26"/>
    </sheetView>
  </sheetViews>
  <sheetFormatPr baseColWidth="10" defaultColWidth="9.109375" defaultRowHeight="14.4" x14ac:dyDescent="0.3"/>
  <cols>
    <col min="1" max="1" width="3.33203125" customWidth="1"/>
    <col min="2" max="2" width="15" style="2" customWidth="1"/>
    <col min="3" max="3" width="32.44140625" bestFit="1" customWidth="1"/>
    <col min="4" max="4" width="15" customWidth="1"/>
    <col min="5" max="5" width="16" customWidth="1"/>
    <col min="6" max="6" width="16" hidden="1" customWidth="1"/>
    <col min="7" max="8" width="16" customWidth="1"/>
    <col min="9" max="16384" width="9.109375" style="15"/>
  </cols>
  <sheetData>
    <row r="2" spans="1:8" s="16" customFormat="1" ht="30" customHeight="1" x14ac:dyDescent="0.3">
      <c r="A2" s="6"/>
      <c r="B2" s="7" t="s">
        <v>73</v>
      </c>
      <c r="C2" s="7" t="s">
        <v>74</v>
      </c>
      <c r="D2" s="7" t="s">
        <v>75</v>
      </c>
      <c r="E2" s="7" t="s">
        <v>76</v>
      </c>
      <c r="F2" s="7" t="s">
        <v>146</v>
      </c>
      <c r="G2" s="7" t="s">
        <v>77</v>
      </c>
      <c r="H2" s="7" t="s">
        <v>150</v>
      </c>
    </row>
    <row r="3" spans="1:8" s="18" customFormat="1" x14ac:dyDescent="0.3">
      <c r="A3"/>
      <c r="B3" s="5">
        <v>701</v>
      </c>
      <c r="C3" s="3" t="s">
        <v>78</v>
      </c>
      <c r="D3" s="25">
        <f>(+PRODUITS!E3)/1000000</f>
        <v>399.78739999999999</v>
      </c>
      <c r="E3" s="25">
        <f>(+PRODUITS!F3)/1000000</f>
        <v>426</v>
      </c>
      <c r="F3" s="25">
        <f>(+PRODUITS!G3)/1000000</f>
        <v>496</v>
      </c>
      <c r="G3" s="25">
        <f>(+PRODUITS!H3)/1000000</f>
        <v>506.19549999999998</v>
      </c>
      <c r="H3" s="25">
        <f>(+PRODUITS!I3)/1000000</f>
        <v>508</v>
      </c>
    </row>
    <row r="4" spans="1:8" s="18" customFormat="1" x14ac:dyDescent="0.3">
      <c r="A4"/>
      <c r="B4" s="9">
        <v>707</v>
      </c>
      <c r="C4" s="4" t="s">
        <v>96</v>
      </c>
      <c r="D4" s="26">
        <f>(+PRODUITS!E7)/1000000</f>
        <v>126.04195199999999</v>
      </c>
      <c r="E4" s="26">
        <f>(+PRODUITS!F7)/1000000</f>
        <v>114.1</v>
      </c>
      <c r="F4" s="26">
        <f>(+PRODUITS!G7)/1000000</f>
        <v>64.474485999999999</v>
      </c>
      <c r="G4" s="26">
        <f>(+PRODUITS!H7)/1000000</f>
        <v>66.419585999999995</v>
      </c>
      <c r="H4" s="26">
        <f>(+PRODUITS!I7)/1000000</f>
        <v>90.4</v>
      </c>
    </row>
    <row r="5" spans="1:8" x14ac:dyDescent="0.3">
      <c r="B5" s="5" t="s">
        <v>138</v>
      </c>
      <c r="C5" s="3" t="s">
        <v>102</v>
      </c>
      <c r="D5" s="25">
        <f>(+PRODUITS!E22+PRODUITS!E25)/1000000</f>
        <v>6.7132350000000001</v>
      </c>
      <c r="E5" s="25">
        <f>(+PRODUITS!F22+PRODUITS!F25)/1000000</f>
        <v>0</v>
      </c>
      <c r="F5" s="25">
        <f>(+PRODUITS!G22+PRODUITS!G25)/1000000</f>
        <v>0</v>
      </c>
      <c r="G5" s="25">
        <f>(+PRODUITS!H22+PRODUITS!H25)/1000000</f>
        <v>0.352246</v>
      </c>
      <c r="H5" s="25">
        <f>(+PRODUITS!I22+PRODUITS!I25)/1000000</f>
        <v>2.5</v>
      </c>
    </row>
    <row r="6" spans="1:8" x14ac:dyDescent="0.3">
      <c r="B6" s="53"/>
      <c r="C6" s="54" t="s">
        <v>103</v>
      </c>
      <c r="D6" s="55">
        <f t="shared" ref="D6:G6" si="0">+SUM(D3:D5)</f>
        <v>532.54258700000003</v>
      </c>
      <c r="E6" s="55">
        <f t="shared" si="0"/>
        <v>540.1</v>
      </c>
      <c r="F6" s="55">
        <f t="shared" si="0"/>
        <v>560.47448599999996</v>
      </c>
      <c r="G6" s="55">
        <f t="shared" si="0"/>
        <v>572.96733200000006</v>
      </c>
      <c r="H6" s="55">
        <f t="shared" ref="H6" si="1">+SUM(H3:H5)</f>
        <v>600.9</v>
      </c>
    </row>
    <row r="7" spans="1:8" x14ac:dyDescent="0.3">
      <c r="B7" s="5">
        <v>60</v>
      </c>
      <c r="C7" s="3" t="s">
        <v>4</v>
      </c>
      <c r="D7" s="25">
        <f>(+CHARGES!E4)/1000000</f>
        <v>11.057848</v>
      </c>
      <c r="E7" s="25">
        <f>(+CHARGES!F4)/1000000</f>
        <v>8.6999999999999993</v>
      </c>
      <c r="F7" s="25">
        <f>(+CHARGES!G4)/1000000</f>
        <v>8.6999999999999993</v>
      </c>
      <c r="G7" s="25">
        <f>(+CHARGES!H4)/1000000</f>
        <v>6.6849210000000001</v>
      </c>
      <c r="H7" s="25">
        <f>(+CHARGES!I4)/1000000</f>
        <v>9</v>
      </c>
    </row>
    <row r="8" spans="1:8" x14ac:dyDescent="0.3">
      <c r="B8" s="9">
        <v>61</v>
      </c>
      <c r="C8" s="4" t="s">
        <v>8</v>
      </c>
      <c r="D8" s="26">
        <f>(+CHARGES!E15)/1000000</f>
        <v>30.354866999999999</v>
      </c>
      <c r="E8" s="26">
        <f>(+CHARGES!F15)/1000000</f>
        <v>33.1</v>
      </c>
      <c r="F8" s="26">
        <f>(+CHARGES!G15)/1000000</f>
        <v>29.13</v>
      </c>
      <c r="G8" s="26">
        <f>(+CHARGES!H15)/1000000</f>
        <v>33.681576999999997</v>
      </c>
      <c r="H8" s="26">
        <f>(+CHARGES!I15)/1000000</f>
        <v>32.18</v>
      </c>
    </row>
    <row r="9" spans="1:8" x14ac:dyDescent="0.3">
      <c r="B9" s="5" t="s">
        <v>139</v>
      </c>
      <c r="C9" s="3" t="s">
        <v>104</v>
      </c>
      <c r="D9" s="25">
        <f>(+CHARGES!E22+CHARGES!E58)/1000000</f>
        <v>232.94583299999999</v>
      </c>
      <c r="E9" s="25">
        <f>(+CHARGES!F22+CHARGES!F58)/1000000</f>
        <v>258.64240000000001</v>
      </c>
      <c r="F9" s="25">
        <f>(+CHARGES!G22+CHARGES!G58)/1000000</f>
        <v>243.478814</v>
      </c>
      <c r="G9" s="25">
        <f>(+CHARGES!H22+CHARGES!H58)/1000000</f>
        <v>208.46187900000001</v>
      </c>
      <c r="H9" s="25">
        <f>(+CHARGES!I22+CHARGES!I58)/1000000</f>
        <v>322</v>
      </c>
    </row>
    <row r="10" spans="1:8" x14ac:dyDescent="0.3">
      <c r="B10" s="9">
        <v>64</v>
      </c>
      <c r="C10" s="4" t="s">
        <v>57</v>
      </c>
      <c r="D10" s="26">
        <f>(+CHARGES!E76)/1000000</f>
        <v>11.914202</v>
      </c>
      <c r="E10" s="26">
        <f>(+CHARGES!F76)/1000000</f>
        <v>28.25</v>
      </c>
      <c r="F10" s="26">
        <f>(+CHARGES!G76)/1000000</f>
        <v>33.549999999999997</v>
      </c>
      <c r="G10" s="26">
        <f>(+CHARGES!H76)/1000000</f>
        <v>33.360899000000003</v>
      </c>
      <c r="H10" s="26">
        <f>(+CHARGES!I76)/1000000</f>
        <v>18.350000000000001</v>
      </c>
    </row>
    <row r="11" spans="1:8" x14ac:dyDescent="0.3">
      <c r="B11" s="5">
        <v>65</v>
      </c>
      <c r="C11" s="3" t="s">
        <v>63</v>
      </c>
      <c r="D11" s="25">
        <f>(+CHARGES!E83)/1000000</f>
        <v>3.3543419999999999</v>
      </c>
      <c r="E11" s="25">
        <f>(+CHARGES!F83)/1000000</f>
        <v>3.8</v>
      </c>
      <c r="F11" s="25">
        <f>(+CHARGES!G83)/1000000</f>
        <v>3.8</v>
      </c>
      <c r="G11" s="25">
        <f>(+CHARGES!H83)/1000000</f>
        <v>0.23343700000000001</v>
      </c>
      <c r="H11" s="25">
        <f>(+CHARGES!I83)/1000000</f>
        <v>4.3</v>
      </c>
    </row>
    <row r="12" spans="1:8" x14ac:dyDescent="0.3">
      <c r="B12" s="9">
        <v>66</v>
      </c>
      <c r="C12" s="4" t="s">
        <v>69</v>
      </c>
      <c r="D12" s="26">
        <f>(+CHARGES!E90)/1000000</f>
        <v>177.883657</v>
      </c>
      <c r="E12" s="26">
        <f>(+CHARGES!F90)/1000000</f>
        <v>189.5</v>
      </c>
      <c r="F12" s="26">
        <f>(+CHARGES!G90)/1000000</f>
        <v>189.5</v>
      </c>
      <c r="G12" s="26">
        <f>(+CHARGES!H90)/1000000</f>
        <v>182.74660399999999</v>
      </c>
      <c r="H12" s="26">
        <f>(+CHARGES!I90)/1000000</f>
        <v>245</v>
      </c>
    </row>
    <row r="13" spans="1:8" x14ac:dyDescent="0.3">
      <c r="B13" s="5">
        <v>8</v>
      </c>
      <c r="C13" s="3" t="s">
        <v>109</v>
      </c>
      <c r="D13" s="25">
        <f>(+CHARGES!E97)/1000000</f>
        <v>4.0186859999999998</v>
      </c>
      <c r="E13" s="25">
        <f>(+CHARGES!F97)/1000000</f>
        <v>10</v>
      </c>
      <c r="F13" s="25">
        <f>(+CHARGES!G97)/1000000</f>
        <v>10</v>
      </c>
      <c r="G13" s="25">
        <f>(10000000)/1000000</f>
        <v>10</v>
      </c>
      <c r="H13" s="25">
        <f>(10000000)/1000000</f>
        <v>10</v>
      </c>
    </row>
    <row r="14" spans="1:8" x14ac:dyDescent="0.3">
      <c r="B14" s="9">
        <v>8</v>
      </c>
      <c r="C14" s="4" t="s">
        <v>140</v>
      </c>
      <c r="D14" s="26">
        <f>(CHARGES!E98)/1000000</f>
        <v>0</v>
      </c>
      <c r="E14" s="26">
        <f>(CHARGES!F98)/1000000</f>
        <v>0</v>
      </c>
      <c r="F14" s="26">
        <f>(CHARGES!G98)/1000000</f>
        <v>0</v>
      </c>
      <c r="G14" s="26"/>
      <c r="H14" s="26"/>
    </row>
    <row r="15" spans="1:8" s="19" customFormat="1" x14ac:dyDescent="0.3">
      <c r="A15" s="1"/>
      <c r="B15" s="29"/>
      <c r="C15" s="30" t="s">
        <v>105</v>
      </c>
      <c r="D15" s="52">
        <f t="shared" ref="D15:G15" si="2">+SUM(D7:D14)</f>
        <v>471.52943499999992</v>
      </c>
      <c r="E15" s="52">
        <f t="shared" si="2"/>
        <v>531.99240000000009</v>
      </c>
      <c r="F15" s="52">
        <f t="shared" si="2"/>
        <v>518.15881400000001</v>
      </c>
      <c r="G15" s="52">
        <f t="shared" si="2"/>
        <v>475.16931699999998</v>
      </c>
      <c r="H15" s="52">
        <f t="shared" ref="H15" si="3">+SUM(H7:H14)</f>
        <v>640.83000000000004</v>
      </c>
    </row>
    <row r="16" spans="1:8" x14ac:dyDescent="0.3">
      <c r="B16" s="5"/>
      <c r="C16" s="3"/>
      <c r="D16" s="25"/>
      <c r="E16" s="25"/>
      <c r="F16" s="25"/>
      <c r="G16" s="25"/>
      <c r="H16" s="25"/>
    </row>
    <row r="17" spans="1:8" s="22" customFormat="1" x14ac:dyDescent="0.3">
      <c r="A17" s="21"/>
      <c r="B17" s="23"/>
      <c r="C17" s="56" t="s">
        <v>110</v>
      </c>
      <c r="D17" s="57">
        <f t="shared" ref="D17:G17" si="4">+D6-D15</f>
        <v>61.013152000000105</v>
      </c>
      <c r="E17" s="57">
        <f t="shared" si="4"/>
        <v>8.107599999999934</v>
      </c>
      <c r="F17" s="57">
        <f t="shared" si="4"/>
        <v>42.31567199999995</v>
      </c>
      <c r="G17" s="57">
        <f t="shared" si="4"/>
        <v>97.798015000000078</v>
      </c>
      <c r="H17" s="57">
        <f>+H6-H15</f>
        <v>-39.930000000000064</v>
      </c>
    </row>
    <row r="18" spans="1:8" s="22" customFormat="1" x14ac:dyDescent="0.3">
      <c r="A18" s="21"/>
      <c r="B18" s="24"/>
      <c r="C18" s="20"/>
      <c r="D18" s="27"/>
      <c r="E18" s="27"/>
      <c r="F18" s="27"/>
      <c r="G18" s="27"/>
      <c r="H18" s="27"/>
    </row>
    <row r="19" spans="1:8" s="22" customFormat="1" x14ac:dyDescent="0.3">
      <c r="A19" s="21"/>
      <c r="B19" s="23"/>
      <c r="C19" s="56" t="s">
        <v>111</v>
      </c>
      <c r="D19" s="57">
        <f t="shared" ref="D19:G19" si="5">+D13+D14+D17</f>
        <v>65.031838000000107</v>
      </c>
      <c r="E19" s="57">
        <f t="shared" si="5"/>
        <v>18.107599999999934</v>
      </c>
      <c r="F19" s="57">
        <f t="shared" si="5"/>
        <v>52.31567199999995</v>
      </c>
      <c r="G19" s="57">
        <f t="shared" si="5"/>
        <v>107.79801500000008</v>
      </c>
      <c r="H19" s="57">
        <f t="shared" ref="H19" si="6">+H13+H14+H17</f>
        <v>-29.930000000000064</v>
      </c>
    </row>
    <row r="20" spans="1:8" s="22" customFormat="1" x14ac:dyDescent="0.3">
      <c r="A20" s="21"/>
      <c r="B20" s="24"/>
      <c r="C20" s="20"/>
      <c r="D20" s="27"/>
      <c r="E20" s="27"/>
      <c r="F20" s="27"/>
      <c r="G20" s="27"/>
      <c r="H20" s="27"/>
    </row>
    <row r="21" spans="1:8" s="22" customFormat="1" x14ac:dyDescent="0.3">
      <c r="A21" s="21"/>
      <c r="B21" s="23"/>
      <c r="C21" s="56" t="s">
        <v>106</v>
      </c>
      <c r="D21" s="57">
        <f>5486476/1000000</f>
        <v>5.4864759999999997</v>
      </c>
      <c r="E21" s="57">
        <f>26700000/1000000</f>
        <v>26.7</v>
      </c>
      <c r="F21" s="57">
        <f>40000000/1000000</f>
        <v>40</v>
      </c>
      <c r="G21" s="57">
        <f>40953000/1000000</f>
        <v>40.953000000000003</v>
      </c>
      <c r="H21" s="57">
        <v>5</v>
      </c>
    </row>
    <row r="22" spans="1:8" s="22" customFormat="1" x14ac:dyDescent="0.3">
      <c r="A22" s="21"/>
      <c r="B22" s="24"/>
      <c r="C22" s="20"/>
      <c r="D22" s="27"/>
      <c r="E22" s="27"/>
      <c r="F22" s="27"/>
      <c r="G22" s="27"/>
      <c r="H22" s="27"/>
    </row>
    <row r="23" spans="1:8" s="22" customFormat="1" x14ac:dyDescent="0.3">
      <c r="A23" s="21"/>
      <c r="B23" s="23"/>
      <c r="C23" s="56" t="s">
        <v>123</v>
      </c>
      <c r="D23" s="57">
        <f>(286351604)/1000000</f>
        <v>286.35160400000001</v>
      </c>
      <c r="E23" s="57">
        <f>E19-E21+D23</f>
        <v>277.75920399999995</v>
      </c>
      <c r="F23" s="57">
        <f>F19-F21+E23</f>
        <v>290.0748759999999</v>
      </c>
      <c r="G23" s="57">
        <f>G19-G21+D23</f>
        <v>353.19661900000006</v>
      </c>
      <c r="H23" s="57">
        <f>H19-H21+G23</f>
        <v>318.26661899999999</v>
      </c>
    </row>
    <row r="24" spans="1:8" s="22" customFormat="1" x14ac:dyDescent="0.3">
      <c r="A24" s="21"/>
      <c r="B24" s="24"/>
      <c r="C24" s="20"/>
      <c r="D24" s="27"/>
      <c r="E24" s="27"/>
      <c r="F24" s="27"/>
      <c r="G24" s="27"/>
      <c r="H24" s="27"/>
    </row>
    <row r="25" spans="1:8" x14ac:dyDescent="0.3">
      <c r="B25" s="10"/>
      <c r="C25" s="10"/>
      <c r="D25" s="10"/>
      <c r="E25" s="10"/>
      <c r="F25" s="10"/>
      <c r="G25" s="10"/>
      <c r="H25" s="10"/>
    </row>
  </sheetData>
  <phoneticPr fontId="3" alignment="center"/>
  <pageMargins left="0.7" right="0.7" top="0.75" bottom="0.75" header="0.3" footer="0.3"/>
  <ignoredErrors>
    <ignoredError sqref="G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8D6AC-4C5A-6943-B3C7-49308BFE2704}">
  <sheetPr codeName="Feuil3"/>
  <dimension ref="A1:F4"/>
  <sheetViews>
    <sheetView workbookViewId="0">
      <selection activeCell="F65" sqref="F65"/>
    </sheetView>
  </sheetViews>
  <sheetFormatPr baseColWidth="10" defaultRowHeight="14.4" x14ac:dyDescent="0.3"/>
  <sheetData>
    <row r="1" spans="1:6" x14ac:dyDescent="0.3">
      <c r="A1" s="3" t="s">
        <v>104</v>
      </c>
      <c r="B1" s="28" t="e">
        <f>SYNTHESE!#REF!</f>
        <v>#REF!</v>
      </c>
      <c r="C1" s="28">
        <f>SYNTHESE!D9</f>
        <v>232.94583299999999</v>
      </c>
      <c r="D1" s="28">
        <f>SYNTHESE!E9</f>
        <v>258.64240000000001</v>
      </c>
      <c r="E1" s="28">
        <f>SYNTHESE!F9</f>
        <v>243.478814</v>
      </c>
      <c r="F1" s="28">
        <f>SYNTHESE!G9</f>
        <v>208.46187900000001</v>
      </c>
    </row>
    <row r="2" spans="1:6" x14ac:dyDescent="0.3">
      <c r="A2" s="4" t="s">
        <v>69</v>
      </c>
      <c r="B2" s="28" t="e">
        <f>SYNTHESE!#REF!</f>
        <v>#REF!</v>
      </c>
      <c r="C2" s="28">
        <f>SYNTHESE!D12</f>
        <v>177.883657</v>
      </c>
      <c r="D2" s="28">
        <f>SYNTHESE!E12</f>
        <v>189.5</v>
      </c>
      <c r="E2" s="28">
        <f>SYNTHESE!F12</f>
        <v>189.5</v>
      </c>
      <c r="F2" s="28">
        <f>SYNTHESE!G12</f>
        <v>182.74660399999999</v>
      </c>
    </row>
    <row r="3" spans="1:6" x14ac:dyDescent="0.3">
      <c r="A3" t="s">
        <v>147</v>
      </c>
      <c r="B3" s="28" t="e">
        <f>SYNTHESE!#REF!</f>
        <v>#REF!</v>
      </c>
      <c r="C3" s="28">
        <f>SYNTHESE!D8</f>
        <v>30.354866999999999</v>
      </c>
      <c r="D3" s="28">
        <f>SYNTHESE!E8</f>
        <v>33.1</v>
      </c>
      <c r="E3" s="28">
        <f>SYNTHESE!F8</f>
        <v>29.13</v>
      </c>
      <c r="F3" s="28">
        <f>SYNTHESE!G8</f>
        <v>33.681576999999997</v>
      </c>
    </row>
    <row r="4" spans="1:6" x14ac:dyDescent="0.3">
      <c r="A4" t="s">
        <v>148</v>
      </c>
      <c r="B4" s="28" t="e">
        <f>SUM(SYNTHESE!#REF!)-SUM(B1:B3)</f>
        <v>#REF!</v>
      </c>
      <c r="C4" s="28">
        <f>SUM(SYNTHESE!D7:D14)-SUM(C1:C3)</f>
        <v>30.345077999999944</v>
      </c>
      <c r="D4" s="28">
        <f>SUM(SYNTHESE!E7:E14)-SUM(D1:D3)</f>
        <v>50.750000000000057</v>
      </c>
      <c r="E4" s="28">
        <f>SUM(SYNTHESE!F7:F14)-SUM(E1:E3)</f>
        <v>56.050000000000011</v>
      </c>
      <c r="F4" s="28">
        <f>SUM(SYNTHESE!G7:G14)-SUM(F1:F3)</f>
        <v>50.279256999999973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279B0-770D-3E45-89DA-6223A4909870}">
  <sheetPr codeName="Feuil4"/>
  <dimension ref="A1:V32"/>
  <sheetViews>
    <sheetView showGridLines="0" zoomScale="140" zoomScaleNormal="140" zoomScaleSheetLayoutView="100" workbookViewId="0">
      <pane xSplit="2" ySplit="2" topLeftCell="C33" activePane="bottomRight" state="frozen"/>
      <selection pane="topRight" activeCell="C1" sqref="C1"/>
      <selection pane="bottomLeft" activeCell="A3" sqref="A3"/>
      <selection pane="bottomRight" activeCell="F25" sqref="F25"/>
    </sheetView>
  </sheetViews>
  <sheetFormatPr baseColWidth="10" defaultColWidth="9.109375" defaultRowHeight="14.4" x14ac:dyDescent="0.3"/>
  <cols>
    <col min="1" max="1" width="3.33203125" style="31" customWidth="1"/>
    <col min="2" max="2" width="10.6640625" style="33" customWidth="1"/>
    <col min="3" max="3" width="41.109375" style="33" customWidth="1"/>
    <col min="4" max="4" width="10.88671875" style="33" bestFit="1" customWidth="1"/>
    <col min="5" max="5" width="13" style="33" bestFit="1" customWidth="1"/>
    <col min="6" max="6" width="15" style="33" bestFit="1" customWidth="1"/>
    <col min="7" max="7" width="15.44140625" style="33" customWidth="1"/>
    <col min="8" max="8" width="10.88671875" style="33" bestFit="1" customWidth="1"/>
    <col min="9" max="9" width="11" style="33" bestFit="1" customWidth="1"/>
    <col min="10" max="10" width="14.109375" style="33" bestFit="1" customWidth="1"/>
    <col min="11" max="12" width="11.44140625" style="33" customWidth="1"/>
    <col min="13" max="13" width="12.109375" style="33" customWidth="1"/>
    <col min="14" max="14" width="11.44140625" style="33" customWidth="1"/>
    <col min="15" max="15" width="11.109375" style="33" customWidth="1"/>
    <col min="16" max="16" width="9.44140625" style="33" customWidth="1"/>
    <col min="17" max="17" width="9.6640625" style="33" customWidth="1"/>
    <col min="18" max="18" width="10.33203125" style="33" customWidth="1"/>
    <col min="19" max="19" width="10" style="33" customWidth="1"/>
    <col min="20" max="20" width="11.109375" style="33" customWidth="1"/>
    <col min="21" max="21" width="14.44140625" style="33" customWidth="1"/>
    <col min="22" max="22" width="16.33203125" style="31" customWidth="1"/>
    <col min="23" max="16384" width="9.109375" style="31"/>
  </cols>
  <sheetData>
    <row r="1" spans="1:22" x14ac:dyDescent="0.3">
      <c r="J1" s="130" t="s">
        <v>107</v>
      </c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</row>
    <row r="2" spans="1:22" s="16" customFormat="1" ht="30" customHeight="1" x14ac:dyDescent="0.3">
      <c r="B2" s="7" t="s">
        <v>73</v>
      </c>
      <c r="C2" s="7" t="s">
        <v>124</v>
      </c>
      <c r="D2" s="7" t="s">
        <v>108</v>
      </c>
      <c r="E2" s="7" t="s">
        <v>75</v>
      </c>
      <c r="F2" s="7" t="s">
        <v>76</v>
      </c>
      <c r="G2" s="7" t="s">
        <v>145</v>
      </c>
      <c r="H2" s="7" t="s">
        <v>77</v>
      </c>
      <c r="I2" s="7" t="s">
        <v>150</v>
      </c>
      <c r="J2" s="7" t="s">
        <v>112</v>
      </c>
      <c r="K2" s="7" t="s">
        <v>113</v>
      </c>
      <c r="L2" s="7" t="s">
        <v>114</v>
      </c>
      <c r="M2" s="13" t="s">
        <v>115</v>
      </c>
      <c r="N2" s="7" t="s">
        <v>116</v>
      </c>
      <c r="O2" s="7" t="s">
        <v>117</v>
      </c>
      <c r="P2" s="7" t="s">
        <v>118</v>
      </c>
      <c r="Q2" s="7" t="s">
        <v>119</v>
      </c>
      <c r="R2" s="7" t="s">
        <v>120</v>
      </c>
      <c r="S2" s="7" t="s">
        <v>121</v>
      </c>
      <c r="T2" s="7" t="s">
        <v>153</v>
      </c>
      <c r="U2" s="7" t="s">
        <v>122</v>
      </c>
      <c r="V2" s="7" t="s">
        <v>154</v>
      </c>
    </row>
    <row r="3" spans="1:22" s="61" customFormat="1" x14ac:dyDescent="0.3">
      <c r="A3" s="58"/>
      <c r="B3" s="59">
        <v>701</v>
      </c>
      <c r="C3" s="59" t="s">
        <v>80</v>
      </c>
      <c r="D3" s="60">
        <f>+SUM(D4:D5)</f>
        <v>361653450</v>
      </c>
      <c r="E3" s="60">
        <f t="shared" ref="E3:V3" si="0">+SUM(E4:E5)</f>
        <v>399787400</v>
      </c>
      <c r="F3" s="60">
        <f t="shared" si="0"/>
        <v>426000000</v>
      </c>
      <c r="G3" s="60">
        <f t="shared" si="0"/>
        <v>496000000</v>
      </c>
      <c r="H3" s="60">
        <f t="shared" ref="H3" si="1">+SUM(H4:H5)</f>
        <v>506195500</v>
      </c>
      <c r="I3" s="60">
        <f>+SUM(I4:I5)</f>
        <v>508000000</v>
      </c>
      <c r="J3" s="60"/>
      <c r="K3" s="60">
        <f t="shared" si="0"/>
        <v>0</v>
      </c>
      <c r="L3" s="60">
        <f t="shared" si="0"/>
        <v>0</v>
      </c>
      <c r="M3" s="60"/>
      <c r="N3" s="60">
        <f t="shared" si="0"/>
        <v>0</v>
      </c>
      <c r="O3" s="60">
        <f t="shared" si="0"/>
        <v>0</v>
      </c>
      <c r="P3" s="60">
        <f t="shared" si="0"/>
        <v>0</v>
      </c>
      <c r="Q3" s="60">
        <f t="shared" si="0"/>
        <v>0</v>
      </c>
      <c r="R3" s="60">
        <f t="shared" si="0"/>
        <v>0</v>
      </c>
      <c r="S3" s="60">
        <f t="shared" si="0"/>
        <v>0</v>
      </c>
      <c r="T3" s="60">
        <f t="shared" si="0"/>
        <v>0</v>
      </c>
      <c r="U3" s="60">
        <f t="shared" si="0"/>
        <v>0</v>
      </c>
      <c r="V3" s="60">
        <f t="shared" si="0"/>
        <v>0</v>
      </c>
    </row>
    <row r="4" spans="1:22" s="66" customFormat="1" x14ac:dyDescent="0.3">
      <c r="A4" s="62"/>
      <c r="B4" s="63">
        <v>701110</v>
      </c>
      <c r="C4" s="63" t="s">
        <v>78</v>
      </c>
      <c r="D4" s="64">
        <v>359553450</v>
      </c>
      <c r="E4" s="64">
        <v>397137400</v>
      </c>
      <c r="F4" s="64">
        <v>420000000</v>
      </c>
      <c r="G4" s="64">
        <v>490000000</v>
      </c>
      <c r="H4" s="64">
        <v>502245500</v>
      </c>
      <c r="I4" s="64">
        <v>500000000</v>
      </c>
      <c r="J4" s="64"/>
      <c r="K4" s="64"/>
      <c r="L4" s="64"/>
      <c r="M4" s="64"/>
      <c r="N4" s="64"/>
      <c r="O4" s="64"/>
      <c r="P4" s="63"/>
      <c r="Q4" s="63"/>
      <c r="R4" s="63"/>
      <c r="S4" s="63"/>
      <c r="T4" s="63"/>
      <c r="U4" s="63"/>
      <c r="V4" s="63">
        <f>SUM(S4:U4)</f>
        <v>0</v>
      </c>
    </row>
    <row r="5" spans="1:22" s="66" customFormat="1" x14ac:dyDescent="0.3">
      <c r="A5" s="62"/>
      <c r="B5" s="67">
        <v>701120</v>
      </c>
      <c r="C5" s="67" t="s">
        <v>79</v>
      </c>
      <c r="D5" s="68">
        <v>2100000</v>
      </c>
      <c r="E5" s="68">
        <v>2650000</v>
      </c>
      <c r="F5" s="68">
        <v>6000000</v>
      </c>
      <c r="G5" s="68">
        <v>6000000</v>
      </c>
      <c r="H5" s="68">
        <f>+SUM(J5:U5)</f>
        <v>3950000</v>
      </c>
      <c r="I5" s="68">
        <v>8000000</v>
      </c>
      <c r="J5" s="68">
        <v>3950000</v>
      </c>
      <c r="K5" s="68"/>
      <c r="L5" s="68"/>
      <c r="M5" s="68"/>
      <c r="N5" s="68"/>
      <c r="O5" s="68"/>
      <c r="P5" s="67"/>
      <c r="Q5" s="67"/>
      <c r="R5" s="67"/>
      <c r="S5" s="67"/>
      <c r="T5" s="67"/>
      <c r="U5" s="67"/>
      <c r="V5" s="67">
        <f t="shared" ref="V5:V6" si="2">SUM(S5:U5)</f>
        <v>0</v>
      </c>
    </row>
    <row r="6" spans="1:22" s="66" customFormat="1" x14ac:dyDescent="0.3">
      <c r="A6" s="62"/>
      <c r="B6" s="63"/>
      <c r="C6" s="63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3"/>
      <c r="Q6" s="63"/>
      <c r="R6" s="63"/>
      <c r="S6" s="63"/>
      <c r="T6" s="92"/>
      <c r="U6" s="92"/>
      <c r="V6" s="92">
        <f t="shared" si="2"/>
        <v>0</v>
      </c>
    </row>
    <row r="7" spans="1:22" s="62" customFormat="1" x14ac:dyDescent="0.3">
      <c r="B7" s="59">
        <v>707</v>
      </c>
      <c r="C7" s="59" t="s">
        <v>96</v>
      </c>
      <c r="D7" s="60">
        <f>+SUM(D8:D21)</f>
        <v>63892149</v>
      </c>
      <c r="E7" s="60">
        <f>+SUM(E8:E21)</f>
        <v>126041952</v>
      </c>
      <c r="F7" s="60">
        <f>+SUM(F8:F21)</f>
        <v>114100000</v>
      </c>
      <c r="G7" s="60">
        <f>+SUM(G8:G21)</f>
        <v>64474486</v>
      </c>
      <c r="H7" s="60">
        <f>+SUM(H8:H21)</f>
        <v>66419586</v>
      </c>
      <c r="I7" s="60">
        <f>+SUM(I8:I21)</f>
        <v>90400000</v>
      </c>
      <c r="J7" s="60">
        <f>+SUM(J8:J21)</f>
        <v>5660914</v>
      </c>
      <c r="K7" s="60">
        <f>+SUM(K8:K21)</f>
        <v>7622000</v>
      </c>
      <c r="L7" s="60">
        <f>+SUM(L8:L21)</f>
        <v>10364000</v>
      </c>
      <c r="M7" s="60">
        <f>+SUM(M8:M21)</f>
        <v>4380000</v>
      </c>
      <c r="N7" s="60">
        <f>+SUM(N8:N21)</f>
        <v>14555000</v>
      </c>
      <c r="O7" s="60">
        <f>+SUM(O8:O21)</f>
        <v>2295000</v>
      </c>
      <c r="P7" s="60">
        <f>+SUM(P8:P21)</f>
        <v>5038928</v>
      </c>
      <c r="Q7" s="60">
        <f>+SUM(Q8:Q21)</f>
        <v>3202744</v>
      </c>
      <c r="R7" s="60">
        <f>+SUM(R8:R21)</f>
        <v>2390000</v>
      </c>
      <c r="S7" s="60">
        <f>+SUM(S8:S21)</f>
        <v>2591000</v>
      </c>
      <c r="T7" s="60">
        <f>+SUM(T8:T21)</f>
        <v>1850000</v>
      </c>
      <c r="U7" s="60">
        <f>+SUM(U8:U21)</f>
        <v>1850000</v>
      </c>
      <c r="V7" s="60">
        <f>+SUM(V8:V21)</f>
        <v>6291000</v>
      </c>
    </row>
    <row r="8" spans="1:22" s="62" customFormat="1" x14ac:dyDescent="0.3">
      <c r="B8" s="67">
        <v>707110</v>
      </c>
      <c r="C8" s="67" t="s">
        <v>81</v>
      </c>
      <c r="D8" s="68">
        <v>1985000</v>
      </c>
      <c r="E8" s="68">
        <v>1942000</v>
      </c>
      <c r="F8" s="71">
        <v>2000000</v>
      </c>
      <c r="G8" s="68">
        <f>H8</f>
        <v>2716000</v>
      </c>
      <c r="H8" s="68">
        <f>+SUM(J8:U8)</f>
        <v>2716000</v>
      </c>
      <c r="I8" s="68">
        <v>2500000</v>
      </c>
      <c r="J8" s="68">
        <v>1774000</v>
      </c>
      <c r="K8" s="68">
        <v>642000</v>
      </c>
      <c r="L8" s="68">
        <v>70000</v>
      </c>
      <c r="M8" s="68">
        <v>70000</v>
      </c>
      <c r="N8" s="68">
        <v>40000</v>
      </c>
      <c r="O8" s="68"/>
      <c r="P8" s="87">
        <v>60000</v>
      </c>
      <c r="Q8" s="88">
        <v>40000</v>
      </c>
      <c r="R8" s="67"/>
      <c r="S8" s="67">
        <v>20000</v>
      </c>
      <c r="T8" s="67"/>
      <c r="U8" s="67"/>
      <c r="V8" s="67">
        <f>SUM(S8:U8)</f>
        <v>20000</v>
      </c>
    </row>
    <row r="9" spans="1:22" s="62" customFormat="1" x14ac:dyDescent="0.3">
      <c r="B9" s="63">
        <v>707120</v>
      </c>
      <c r="C9" s="63" t="s">
        <v>82</v>
      </c>
      <c r="D9" s="69">
        <v>366400</v>
      </c>
      <c r="E9" s="69">
        <v>255000</v>
      </c>
      <c r="F9" s="69">
        <v>200000</v>
      </c>
      <c r="G9" s="69">
        <v>200000</v>
      </c>
      <c r="H9" s="69">
        <f t="shared" ref="H9:H21" si="3">+SUM(J9:U9)</f>
        <v>383600</v>
      </c>
      <c r="I9" s="69">
        <v>400000</v>
      </c>
      <c r="J9" s="69"/>
      <c r="K9" s="69">
        <v>40000</v>
      </c>
      <c r="L9" s="69"/>
      <c r="M9" s="69">
        <v>30000</v>
      </c>
      <c r="N9" s="69">
        <v>25000</v>
      </c>
      <c r="O9" s="69">
        <v>15000</v>
      </c>
      <c r="P9" s="89">
        <v>48600</v>
      </c>
      <c r="Q9" s="90">
        <v>220000</v>
      </c>
      <c r="R9" s="63"/>
      <c r="S9" s="63">
        <v>5000</v>
      </c>
      <c r="T9" s="63"/>
      <c r="U9" s="63"/>
      <c r="V9" s="63">
        <f t="shared" ref="V9:V21" si="4">SUM(S9:U9)</f>
        <v>5000</v>
      </c>
    </row>
    <row r="10" spans="1:22" s="62" customFormat="1" x14ac:dyDescent="0.3">
      <c r="B10" s="70">
        <v>707170</v>
      </c>
      <c r="C10" s="70" t="s">
        <v>84</v>
      </c>
      <c r="D10" s="71">
        <v>34030991</v>
      </c>
      <c r="E10" s="71"/>
      <c r="F10" s="71"/>
      <c r="G10" s="71"/>
      <c r="H10" s="71">
        <f>+SUM(J10:U10)</f>
        <v>0</v>
      </c>
      <c r="I10" s="71"/>
      <c r="J10" s="71"/>
      <c r="K10" s="71"/>
      <c r="L10" s="71"/>
      <c r="M10" s="71"/>
      <c r="N10" s="71"/>
      <c r="O10" s="70"/>
      <c r="P10" s="91"/>
      <c r="Q10" s="91"/>
      <c r="R10" s="70"/>
      <c r="S10" s="70"/>
      <c r="T10" s="70"/>
      <c r="U10" s="70"/>
      <c r="V10" s="70">
        <f t="shared" si="4"/>
        <v>0</v>
      </c>
    </row>
    <row r="11" spans="1:22" s="62" customFormat="1" x14ac:dyDescent="0.3">
      <c r="B11" s="63">
        <v>707210</v>
      </c>
      <c r="C11" s="63" t="s">
        <v>87</v>
      </c>
      <c r="D11" s="69">
        <v>2185000</v>
      </c>
      <c r="E11" s="69">
        <v>3992500</v>
      </c>
      <c r="F11" s="69"/>
      <c r="G11" s="69">
        <v>5000000</v>
      </c>
      <c r="H11" s="69">
        <f>+SUM(J11:U11)</f>
        <v>5630000</v>
      </c>
      <c r="I11" s="69">
        <v>6000000</v>
      </c>
      <c r="J11" s="69">
        <v>1000000</v>
      </c>
      <c r="K11" s="69">
        <v>560000</v>
      </c>
      <c r="L11" s="69">
        <v>560000</v>
      </c>
      <c r="M11" s="69">
        <v>600000</v>
      </c>
      <c r="N11" s="69">
        <v>780000</v>
      </c>
      <c r="O11" s="63">
        <v>1110000</v>
      </c>
      <c r="P11" s="89">
        <v>380000</v>
      </c>
      <c r="Q11" s="89">
        <v>120000</v>
      </c>
      <c r="R11" s="63">
        <v>280000</v>
      </c>
      <c r="S11" s="63">
        <v>240000</v>
      </c>
      <c r="T11" s="63"/>
      <c r="U11" s="63"/>
      <c r="V11" s="63">
        <f t="shared" si="4"/>
        <v>240000</v>
      </c>
    </row>
    <row r="12" spans="1:22" s="62" customFormat="1" x14ac:dyDescent="0.3">
      <c r="B12" s="67">
        <v>707220</v>
      </c>
      <c r="C12" s="67" t="s">
        <v>88</v>
      </c>
      <c r="D12" s="68"/>
      <c r="E12" s="68"/>
      <c r="F12" s="68">
        <v>3000000</v>
      </c>
      <c r="G12" s="68">
        <v>0</v>
      </c>
      <c r="H12" s="68">
        <f t="shared" si="3"/>
        <v>0</v>
      </c>
      <c r="I12" s="68">
        <v>1000000</v>
      </c>
      <c r="J12" s="68"/>
      <c r="K12" s="68"/>
      <c r="L12" s="68"/>
      <c r="M12" s="68"/>
      <c r="N12" s="68"/>
      <c r="O12" s="67"/>
      <c r="P12" s="87"/>
      <c r="Q12" s="87"/>
      <c r="R12" s="67"/>
      <c r="S12" s="67"/>
      <c r="T12" s="67"/>
      <c r="U12" s="67"/>
      <c r="V12" s="67">
        <f t="shared" si="4"/>
        <v>0</v>
      </c>
    </row>
    <row r="13" spans="1:22" s="62" customFormat="1" x14ac:dyDescent="0.3">
      <c r="B13" s="63">
        <v>707230</v>
      </c>
      <c r="C13" s="63" t="s">
        <v>89</v>
      </c>
      <c r="D13" s="69">
        <v>6619758</v>
      </c>
      <c r="E13" s="69"/>
      <c r="F13" s="69">
        <v>5000000</v>
      </c>
      <c r="G13" s="69">
        <v>0</v>
      </c>
      <c r="H13" s="69">
        <f t="shared" si="3"/>
        <v>0</v>
      </c>
      <c r="I13" s="69">
        <v>1000000</v>
      </c>
      <c r="J13" s="69"/>
      <c r="K13" s="69"/>
      <c r="L13" s="69"/>
      <c r="M13" s="69"/>
      <c r="N13" s="69"/>
      <c r="O13" s="63"/>
      <c r="P13" s="89"/>
      <c r="Q13" s="89"/>
      <c r="R13" s="63"/>
      <c r="S13" s="63"/>
      <c r="T13" s="63"/>
      <c r="U13" s="63"/>
      <c r="V13" s="63">
        <f t="shared" si="4"/>
        <v>0</v>
      </c>
    </row>
    <row r="14" spans="1:22" s="62" customFormat="1" x14ac:dyDescent="0.3">
      <c r="B14" s="67">
        <v>707310</v>
      </c>
      <c r="C14" s="67" t="s">
        <v>90</v>
      </c>
      <c r="D14" s="68">
        <v>12600000</v>
      </c>
      <c r="E14" s="68">
        <v>13920000</v>
      </c>
      <c r="F14" s="68">
        <v>15000000</v>
      </c>
      <c r="G14" s="68">
        <v>16000000</v>
      </c>
      <c r="H14" s="68">
        <f t="shared" si="3"/>
        <v>17400000</v>
      </c>
      <c r="I14" s="68">
        <v>20000000</v>
      </c>
      <c r="J14" s="68">
        <v>1050000</v>
      </c>
      <c r="K14" s="68">
        <v>1050000</v>
      </c>
      <c r="L14" s="68">
        <v>1050000</v>
      </c>
      <c r="M14" s="68">
        <v>1050000</v>
      </c>
      <c r="N14" s="68">
        <v>1050000</v>
      </c>
      <c r="O14" s="67">
        <v>1050000</v>
      </c>
      <c r="P14" s="87">
        <v>1850000</v>
      </c>
      <c r="Q14" s="87">
        <v>1850000</v>
      </c>
      <c r="R14" s="87">
        <v>1850000</v>
      </c>
      <c r="S14" s="87">
        <v>1850000</v>
      </c>
      <c r="T14" s="87">
        <v>1850000</v>
      </c>
      <c r="U14" s="87">
        <v>1850000</v>
      </c>
      <c r="V14" s="87">
        <f t="shared" si="4"/>
        <v>5550000</v>
      </c>
    </row>
    <row r="15" spans="1:22" s="62" customFormat="1" x14ac:dyDescent="0.3">
      <c r="B15" s="63">
        <v>707320</v>
      </c>
      <c r="C15" s="63" t="s">
        <v>91</v>
      </c>
      <c r="D15" s="69">
        <v>350000</v>
      </c>
      <c r="E15" s="69">
        <v>30000</v>
      </c>
      <c r="F15" s="69">
        <v>100000</v>
      </c>
      <c r="G15" s="69">
        <v>1000000</v>
      </c>
      <c r="H15" s="69">
        <f t="shared" si="3"/>
        <v>800000</v>
      </c>
      <c r="I15" s="69">
        <v>1000000</v>
      </c>
      <c r="J15" s="69"/>
      <c r="K15" s="69">
        <v>550000</v>
      </c>
      <c r="L15" s="69"/>
      <c r="M15" s="69"/>
      <c r="N15" s="69">
        <v>200000</v>
      </c>
      <c r="O15" s="63"/>
      <c r="P15" s="89">
        <v>50000</v>
      </c>
      <c r="Q15" s="89"/>
      <c r="R15" s="63"/>
      <c r="S15" s="63"/>
      <c r="T15" s="63"/>
      <c r="U15" s="63"/>
      <c r="V15" s="63">
        <f t="shared" si="4"/>
        <v>0</v>
      </c>
    </row>
    <row r="16" spans="1:22" s="62" customFormat="1" x14ac:dyDescent="0.3">
      <c r="B16" s="67">
        <v>707600</v>
      </c>
      <c r="C16" s="67" t="s">
        <v>92</v>
      </c>
      <c r="D16" s="68"/>
      <c r="E16" s="71"/>
      <c r="F16" s="68">
        <v>20000000</v>
      </c>
      <c r="G16" s="68">
        <v>20000000</v>
      </c>
      <c r="H16" s="68">
        <v>20000000</v>
      </c>
      <c r="I16" s="68">
        <v>50000000</v>
      </c>
      <c r="J16" s="68"/>
      <c r="K16" s="68">
        <v>1000000</v>
      </c>
      <c r="L16" s="68">
        <v>2380000</v>
      </c>
      <c r="M16" s="68"/>
      <c r="N16" s="68">
        <v>12000000</v>
      </c>
      <c r="O16" s="67"/>
      <c r="P16" s="87"/>
      <c r="Q16" s="87"/>
      <c r="R16" s="67"/>
      <c r="S16" s="67"/>
      <c r="T16" s="67"/>
      <c r="U16" s="67"/>
      <c r="V16" s="67">
        <f t="shared" si="4"/>
        <v>0</v>
      </c>
    </row>
    <row r="17" spans="2:22" s="62" customFormat="1" x14ac:dyDescent="0.3">
      <c r="B17" s="63">
        <v>707800</v>
      </c>
      <c r="C17" s="63" t="s">
        <v>93</v>
      </c>
      <c r="D17" s="69"/>
      <c r="E17" s="69">
        <v>688000</v>
      </c>
      <c r="F17" s="69">
        <v>800000</v>
      </c>
      <c r="G17" s="69">
        <v>800000</v>
      </c>
      <c r="H17" s="69">
        <f t="shared" si="3"/>
        <v>731500</v>
      </c>
      <c r="I17" s="69">
        <v>1500000</v>
      </c>
      <c r="J17" s="69">
        <v>5000</v>
      </c>
      <c r="K17" s="69">
        <v>40000</v>
      </c>
      <c r="L17" s="69">
        <v>104000</v>
      </c>
      <c r="M17" s="69"/>
      <c r="N17" s="69">
        <v>150000</v>
      </c>
      <c r="O17" s="63"/>
      <c r="P17" s="89">
        <v>26500</v>
      </c>
      <c r="Q17" s="89">
        <v>120000</v>
      </c>
      <c r="R17" s="63">
        <v>10000</v>
      </c>
      <c r="S17" s="63">
        <v>276000</v>
      </c>
      <c r="T17" s="63"/>
      <c r="U17" s="63"/>
      <c r="V17" s="63">
        <f t="shared" si="4"/>
        <v>276000</v>
      </c>
    </row>
    <row r="18" spans="2:22" s="62" customFormat="1" x14ac:dyDescent="0.3">
      <c r="B18" s="67">
        <v>707810</v>
      </c>
      <c r="C18" s="67" t="s">
        <v>94</v>
      </c>
      <c r="D18" s="68">
        <v>5755000</v>
      </c>
      <c r="E18" s="68">
        <v>8250000</v>
      </c>
      <c r="F18" s="68">
        <v>7000000</v>
      </c>
      <c r="G18" s="68">
        <f>H18</f>
        <v>9343828</v>
      </c>
      <c r="H18" s="68">
        <f t="shared" si="3"/>
        <v>9343828</v>
      </c>
      <c r="I18" s="68">
        <v>6000000</v>
      </c>
      <c r="J18" s="68"/>
      <c r="K18" s="68"/>
      <c r="L18" s="68">
        <v>6100000</v>
      </c>
      <c r="M18" s="68">
        <v>620000</v>
      </c>
      <c r="N18" s="68"/>
      <c r="O18" s="67"/>
      <c r="P18" s="87">
        <v>2623828</v>
      </c>
      <c r="Q18" s="87"/>
      <c r="R18" s="67"/>
      <c r="S18" s="67"/>
      <c r="T18" s="67"/>
      <c r="U18" s="67"/>
      <c r="V18" s="67">
        <f t="shared" si="4"/>
        <v>0</v>
      </c>
    </row>
    <row r="19" spans="2:22" s="62" customFormat="1" x14ac:dyDescent="0.3">
      <c r="B19" s="63">
        <v>707820</v>
      </c>
      <c r="C19" s="63" t="s">
        <v>152</v>
      </c>
      <c r="D19" s="69"/>
      <c r="E19" s="69">
        <v>23914452</v>
      </c>
      <c r="F19" s="69">
        <v>1000000</v>
      </c>
      <c r="G19" s="69">
        <f>H19</f>
        <v>4414658</v>
      </c>
      <c r="H19" s="69">
        <f t="shared" si="3"/>
        <v>4414658</v>
      </c>
      <c r="I19" s="69">
        <v>1000000</v>
      </c>
      <c r="J19" s="69">
        <v>1831914</v>
      </c>
      <c r="K19" s="69">
        <v>740000</v>
      </c>
      <c r="L19" s="69">
        <v>100000</v>
      </c>
      <c r="M19" s="69">
        <v>10000</v>
      </c>
      <c r="N19" s="69">
        <v>310000</v>
      </c>
      <c r="O19" s="63">
        <v>120000</v>
      </c>
      <c r="P19" s="89"/>
      <c r="Q19" s="89">
        <v>852744</v>
      </c>
      <c r="R19" s="63">
        <v>250000</v>
      </c>
      <c r="S19" s="63">
        <v>200000</v>
      </c>
      <c r="T19" s="63"/>
      <c r="U19" s="63"/>
      <c r="V19" s="63">
        <f t="shared" si="4"/>
        <v>200000</v>
      </c>
    </row>
    <row r="20" spans="2:22" s="62" customFormat="1" x14ac:dyDescent="0.3">
      <c r="B20" s="67">
        <v>707830</v>
      </c>
      <c r="C20" s="67" t="s">
        <v>162</v>
      </c>
      <c r="D20" s="68"/>
      <c r="E20" s="68">
        <v>73050000</v>
      </c>
      <c r="F20" s="68">
        <v>30000000</v>
      </c>
      <c r="G20" s="68"/>
      <c r="H20" s="68"/>
      <c r="I20" s="68"/>
      <c r="J20" s="68"/>
      <c r="K20" s="67"/>
      <c r="L20" s="68"/>
      <c r="M20" s="68"/>
      <c r="N20" s="68"/>
      <c r="O20" s="67"/>
      <c r="P20" s="87"/>
      <c r="Q20" s="87"/>
      <c r="R20" s="67"/>
      <c r="S20" s="67"/>
      <c r="T20" s="67"/>
      <c r="U20" s="67"/>
      <c r="V20" s="67">
        <f t="shared" si="4"/>
        <v>0</v>
      </c>
    </row>
    <row r="21" spans="2:22" s="62" customFormat="1" x14ac:dyDescent="0.3">
      <c r="B21" s="63">
        <v>707840</v>
      </c>
      <c r="C21" s="63" t="s">
        <v>95</v>
      </c>
      <c r="D21" s="69"/>
      <c r="E21" s="69"/>
      <c r="F21" s="69">
        <v>30000000</v>
      </c>
      <c r="G21" s="64">
        <v>5000000</v>
      </c>
      <c r="H21" s="69">
        <f t="shared" si="3"/>
        <v>5000000</v>
      </c>
      <c r="I21" s="69"/>
      <c r="J21" s="69"/>
      <c r="K21" s="69">
        <v>3000000</v>
      </c>
      <c r="L21" s="69"/>
      <c r="M21" s="69">
        <v>2000000</v>
      </c>
      <c r="N21" s="69"/>
      <c r="O21" s="63"/>
      <c r="P21" s="89"/>
      <c r="Q21" s="89"/>
      <c r="R21" s="63"/>
      <c r="S21" s="63"/>
      <c r="T21" s="63"/>
      <c r="U21" s="63"/>
      <c r="V21" s="63">
        <f t="shared" si="4"/>
        <v>0</v>
      </c>
    </row>
    <row r="22" spans="2:22" s="58" customFormat="1" x14ac:dyDescent="0.3">
      <c r="B22" s="59">
        <v>75</v>
      </c>
      <c r="C22" s="59" t="s">
        <v>98</v>
      </c>
      <c r="D22" s="60">
        <f>+SUM(D23:D24)</f>
        <v>10676486</v>
      </c>
      <c r="E22" s="60">
        <f t="shared" ref="E22:V22" si="5">+SUM(E23:E24)</f>
        <v>6713235</v>
      </c>
      <c r="F22" s="60">
        <f t="shared" si="5"/>
        <v>0</v>
      </c>
      <c r="G22" s="60">
        <f t="shared" si="5"/>
        <v>0</v>
      </c>
      <c r="H22" s="60">
        <f t="shared" si="5"/>
        <v>0</v>
      </c>
      <c r="I22" s="60">
        <f>+SUM(I23:I24)</f>
        <v>0</v>
      </c>
      <c r="J22" s="60">
        <f t="shared" si="5"/>
        <v>0</v>
      </c>
      <c r="K22" s="60">
        <f t="shared" si="5"/>
        <v>0</v>
      </c>
      <c r="L22" s="60">
        <f t="shared" si="5"/>
        <v>0</v>
      </c>
      <c r="M22" s="60">
        <f t="shared" si="5"/>
        <v>0</v>
      </c>
      <c r="N22" s="60">
        <f t="shared" si="5"/>
        <v>0</v>
      </c>
      <c r="O22" s="60">
        <f t="shared" si="5"/>
        <v>0</v>
      </c>
      <c r="P22" s="60">
        <f t="shared" si="5"/>
        <v>0</v>
      </c>
      <c r="Q22" s="60">
        <f t="shared" si="5"/>
        <v>0</v>
      </c>
      <c r="R22" s="60">
        <f t="shared" si="5"/>
        <v>0</v>
      </c>
      <c r="S22" s="60">
        <f t="shared" si="5"/>
        <v>0</v>
      </c>
      <c r="T22" s="60">
        <f t="shared" si="5"/>
        <v>0</v>
      </c>
      <c r="U22" s="60">
        <f t="shared" si="5"/>
        <v>0</v>
      </c>
      <c r="V22" s="60">
        <f t="shared" si="5"/>
        <v>0</v>
      </c>
    </row>
    <row r="23" spans="2:22" s="62" customFormat="1" x14ac:dyDescent="0.3">
      <c r="B23" s="67">
        <v>758810</v>
      </c>
      <c r="C23" s="67" t="s">
        <v>61</v>
      </c>
      <c r="D23" s="68">
        <v>1486</v>
      </c>
      <c r="E23" s="68">
        <v>213235</v>
      </c>
      <c r="F23" s="68"/>
      <c r="G23" s="68"/>
      <c r="H23" s="68"/>
      <c r="I23" s="68"/>
      <c r="J23" s="68"/>
      <c r="K23" s="67"/>
      <c r="L23" s="68"/>
      <c r="M23" s="67"/>
      <c r="N23" s="68"/>
      <c r="O23" s="67"/>
      <c r="P23" s="67"/>
      <c r="Q23" s="67"/>
      <c r="R23" s="67"/>
      <c r="S23" s="67"/>
      <c r="T23" s="67"/>
      <c r="U23" s="67"/>
      <c r="V23" s="67">
        <f>SUM(S23:U23)</f>
        <v>0</v>
      </c>
    </row>
    <row r="24" spans="2:22" s="62" customFormat="1" x14ac:dyDescent="0.3">
      <c r="B24" s="63">
        <v>759410</v>
      </c>
      <c r="C24" s="63" t="s">
        <v>97</v>
      </c>
      <c r="D24" s="69">
        <v>10675000</v>
      </c>
      <c r="E24" s="69">
        <v>6500000</v>
      </c>
      <c r="F24" s="69"/>
      <c r="G24" s="69"/>
      <c r="H24" s="69"/>
      <c r="I24" s="69"/>
      <c r="J24" s="69"/>
      <c r="K24" s="63"/>
      <c r="L24" s="69"/>
      <c r="M24" s="63"/>
      <c r="N24" s="69"/>
      <c r="O24" s="63"/>
      <c r="P24" s="63"/>
      <c r="Q24" s="63"/>
      <c r="R24" s="63"/>
      <c r="S24" s="63"/>
      <c r="T24" s="63"/>
      <c r="U24" s="63"/>
      <c r="V24" s="63">
        <f>SUM(S24:U24)</f>
        <v>0</v>
      </c>
    </row>
    <row r="25" spans="2:22" s="58" customFormat="1" x14ac:dyDescent="0.3">
      <c r="B25" s="59">
        <v>77</v>
      </c>
      <c r="C25" s="59" t="s">
        <v>155</v>
      </c>
      <c r="D25" s="60">
        <f>+SUM(D26:D27)</f>
        <v>379431</v>
      </c>
      <c r="E25" s="60">
        <f t="shared" ref="E25:V25" si="6">+SUM(E26:E27)</f>
        <v>0</v>
      </c>
      <c r="F25" s="60">
        <f t="shared" si="6"/>
        <v>0</v>
      </c>
      <c r="G25" s="60">
        <f t="shared" si="6"/>
        <v>0</v>
      </c>
      <c r="H25" s="60">
        <f t="shared" si="6"/>
        <v>352246</v>
      </c>
      <c r="I25" s="60">
        <f>+SUM(I26:I27)</f>
        <v>2500000</v>
      </c>
      <c r="J25" s="60">
        <f t="shared" si="6"/>
        <v>352246</v>
      </c>
      <c r="K25" s="60">
        <f t="shared" si="6"/>
        <v>0</v>
      </c>
      <c r="L25" s="60">
        <f t="shared" si="6"/>
        <v>0</v>
      </c>
      <c r="M25" s="60">
        <f t="shared" si="6"/>
        <v>0</v>
      </c>
      <c r="N25" s="60">
        <f t="shared" si="6"/>
        <v>0</v>
      </c>
      <c r="O25" s="60">
        <f t="shared" si="6"/>
        <v>0</v>
      </c>
      <c r="P25" s="60">
        <f t="shared" si="6"/>
        <v>0</v>
      </c>
      <c r="Q25" s="60">
        <f t="shared" si="6"/>
        <v>0</v>
      </c>
      <c r="R25" s="60">
        <f t="shared" si="6"/>
        <v>0</v>
      </c>
      <c r="S25" s="60">
        <f t="shared" si="6"/>
        <v>0</v>
      </c>
      <c r="T25" s="60">
        <f t="shared" si="6"/>
        <v>0</v>
      </c>
      <c r="U25" s="60">
        <f t="shared" si="6"/>
        <v>0</v>
      </c>
      <c r="V25" s="60">
        <f t="shared" si="6"/>
        <v>0</v>
      </c>
    </row>
    <row r="26" spans="2:22" s="62" customFormat="1" x14ac:dyDescent="0.3">
      <c r="B26" s="67">
        <v>771000</v>
      </c>
      <c r="C26" s="67" t="s">
        <v>136</v>
      </c>
      <c r="D26" s="68">
        <v>350525</v>
      </c>
      <c r="E26" s="68"/>
      <c r="F26" s="68"/>
      <c r="G26" s="68"/>
      <c r="H26" s="68">
        <f>+SUM(J26:U26)</f>
        <v>352246</v>
      </c>
      <c r="I26" s="68">
        <v>2500000</v>
      </c>
      <c r="J26" s="68">
        <v>352246</v>
      </c>
      <c r="K26" s="67"/>
      <c r="L26" s="68"/>
      <c r="M26" s="67"/>
      <c r="N26" s="68"/>
      <c r="O26" s="67"/>
      <c r="P26" s="67"/>
      <c r="Q26" s="67"/>
      <c r="R26" s="67"/>
      <c r="S26" s="67"/>
      <c r="T26" s="67"/>
      <c r="U26" s="67"/>
      <c r="V26" s="67">
        <f>SUM(S26:U26)</f>
        <v>0</v>
      </c>
    </row>
    <row r="27" spans="2:22" s="62" customFormat="1" x14ac:dyDescent="0.3">
      <c r="B27" s="63">
        <v>778200</v>
      </c>
      <c r="C27" s="63" t="s">
        <v>137</v>
      </c>
      <c r="D27" s="69">
        <v>28906</v>
      </c>
      <c r="E27" s="64"/>
      <c r="F27" s="64"/>
      <c r="G27" s="64"/>
      <c r="H27" s="64"/>
      <c r="I27" s="64"/>
      <c r="J27" s="64"/>
      <c r="K27" s="63"/>
      <c r="L27" s="64"/>
      <c r="M27" s="63"/>
      <c r="N27" s="64"/>
      <c r="O27" s="63"/>
      <c r="P27" s="63"/>
      <c r="Q27" s="63"/>
      <c r="R27" s="63"/>
      <c r="S27" s="63"/>
      <c r="T27" s="63"/>
      <c r="U27" s="63"/>
      <c r="V27" s="63">
        <f>SUM(S27:U27)</f>
        <v>0</v>
      </c>
    </row>
    <row r="28" spans="2:22" s="58" customFormat="1" x14ac:dyDescent="0.3">
      <c r="B28" s="59">
        <v>8</v>
      </c>
      <c r="C28" s="59" t="s">
        <v>101</v>
      </c>
      <c r="D28" s="60">
        <f>+SUM(D29:D31)</f>
        <v>5707780</v>
      </c>
      <c r="E28" s="60">
        <f t="shared" ref="E28:V28" si="7">+SUM(E29:E31)</f>
        <v>1500000</v>
      </c>
      <c r="F28" s="60">
        <f t="shared" si="7"/>
        <v>0</v>
      </c>
      <c r="G28" s="60">
        <f t="shared" si="7"/>
        <v>0</v>
      </c>
      <c r="H28" s="60">
        <f t="shared" si="7"/>
        <v>0</v>
      </c>
      <c r="I28" s="60">
        <f>+SUM(I29:I31)</f>
        <v>0</v>
      </c>
      <c r="J28" s="60">
        <f t="shared" si="7"/>
        <v>0</v>
      </c>
      <c r="K28" s="60">
        <f t="shared" si="7"/>
        <v>0</v>
      </c>
      <c r="L28" s="60">
        <f t="shared" si="7"/>
        <v>0</v>
      </c>
      <c r="M28" s="60">
        <f t="shared" si="7"/>
        <v>0</v>
      </c>
      <c r="N28" s="60">
        <f t="shared" si="7"/>
        <v>0</v>
      </c>
      <c r="O28" s="60">
        <f t="shared" si="7"/>
        <v>0</v>
      </c>
      <c r="P28" s="60">
        <f t="shared" si="7"/>
        <v>0</v>
      </c>
      <c r="Q28" s="60">
        <f t="shared" si="7"/>
        <v>0</v>
      </c>
      <c r="R28" s="60">
        <f t="shared" si="7"/>
        <v>0</v>
      </c>
      <c r="S28" s="60">
        <f t="shared" si="7"/>
        <v>0</v>
      </c>
      <c r="T28" s="60">
        <f t="shared" si="7"/>
        <v>0</v>
      </c>
      <c r="U28" s="60">
        <f t="shared" si="7"/>
        <v>0</v>
      </c>
      <c r="V28" s="60">
        <f t="shared" si="7"/>
        <v>0</v>
      </c>
    </row>
    <row r="29" spans="2:22" s="62" customFormat="1" x14ac:dyDescent="0.3">
      <c r="B29" s="63">
        <v>822000</v>
      </c>
      <c r="C29" s="63" t="s">
        <v>99</v>
      </c>
      <c r="D29" s="64"/>
      <c r="E29" s="64"/>
      <c r="F29" s="64"/>
      <c r="G29" s="64"/>
      <c r="H29" s="64"/>
      <c r="I29" s="64"/>
      <c r="J29" s="64"/>
      <c r="K29" s="63"/>
      <c r="L29" s="63"/>
      <c r="M29" s="63"/>
      <c r="N29" s="64"/>
      <c r="O29" s="63"/>
      <c r="P29" s="63"/>
      <c r="Q29" s="63"/>
      <c r="R29" s="63"/>
      <c r="S29" s="63"/>
      <c r="T29" s="63"/>
      <c r="U29" s="63"/>
      <c r="V29" s="63">
        <f t="shared" ref="V29:V31" si="8">SUM(T29:U29)</f>
        <v>0</v>
      </c>
    </row>
    <row r="30" spans="2:22" s="62" customFormat="1" x14ac:dyDescent="0.3">
      <c r="B30" s="67">
        <v>865000</v>
      </c>
      <c r="C30" s="67" t="s">
        <v>100</v>
      </c>
      <c r="D30" s="68"/>
      <c r="E30" s="68"/>
      <c r="F30" s="68"/>
      <c r="G30" s="68"/>
      <c r="H30" s="68"/>
      <c r="I30" s="68"/>
      <c r="J30" s="68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>
        <f t="shared" si="8"/>
        <v>0</v>
      </c>
    </row>
    <row r="31" spans="2:22" s="62" customFormat="1" x14ac:dyDescent="0.3">
      <c r="B31" s="63">
        <v>841000</v>
      </c>
      <c r="C31" s="63" t="s">
        <v>101</v>
      </c>
      <c r="D31" s="64">
        <v>5707780</v>
      </c>
      <c r="E31" s="64">
        <v>1500000</v>
      </c>
      <c r="F31" s="64"/>
      <c r="G31" s="64"/>
      <c r="H31" s="64"/>
      <c r="I31" s="64"/>
      <c r="J31" s="63"/>
      <c r="K31" s="63"/>
      <c r="L31" s="63"/>
      <c r="M31" s="63"/>
      <c r="N31" s="72"/>
      <c r="O31" s="72"/>
      <c r="P31" s="72"/>
      <c r="Q31" s="72"/>
      <c r="R31" s="72"/>
      <c r="S31" s="72"/>
      <c r="T31" s="72"/>
      <c r="U31" s="72"/>
      <c r="V31" s="72">
        <f t="shared" si="8"/>
        <v>0</v>
      </c>
    </row>
    <row r="32" spans="2:22" x14ac:dyDescent="0.3">
      <c r="B32" s="42"/>
      <c r="C32" s="42"/>
      <c r="D32" s="43"/>
      <c r="E32" s="43"/>
      <c r="F32" s="43"/>
      <c r="G32" s="43"/>
      <c r="H32" s="43"/>
      <c r="I32" s="43">
        <f>+I7+I3</f>
        <v>598400000</v>
      </c>
      <c r="J32" s="44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</row>
  </sheetData>
  <mergeCells count="1">
    <mergeCell ref="J1:U1"/>
  </mergeCells>
  <phoneticPr fontId="3" alignment="center"/>
  <pageMargins left="0.7" right="0.7" top="0.75" bottom="0.75" header="0.3" footer="0.3"/>
  <pageSetup paperSize="9" orientation="portrait" r:id="rId1"/>
  <ignoredErrors>
    <ignoredError sqref="H3:H4 H6:H7 H16 H20:H25 H10" formula="1"/>
    <ignoredError sqref="H5 H8:H9 H11:H15 H17:H19 H26" formula="1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12E87-4E0F-5946-AA05-C37A177B5910}">
  <sheetPr codeName="Feuil5"/>
  <dimension ref="A2:W101"/>
  <sheetViews>
    <sheetView showGridLines="0" topLeftCell="B2" zoomScale="150" zoomScaleNormal="150" zoomScaleSheetLayoutView="100" workbookViewId="0">
      <pane xSplit="2" ySplit="2" topLeftCell="D58" activePane="bottomRight" state="frozen"/>
      <selection activeCell="B2" sqref="B2"/>
      <selection pane="topRight" activeCell="D2" sqref="D2"/>
      <selection pane="bottomLeft" activeCell="B4" sqref="B4"/>
      <selection pane="bottomRight" activeCell="D65" sqref="D65"/>
    </sheetView>
  </sheetViews>
  <sheetFormatPr baseColWidth="10" defaultColWidth="9.109375" defaultRowHeight="14.4" x14ac:dyDescent="0.3"/>
  <cols>
    <col min="1" max="1" width="3.33203125" customWidth="1"/>
    <col min="2" max="2" width="15.109375" style="2" customWidth="1"/>
    <col min="3" max="3" width="40.44140625" customWidth="1"/>
    <col min="4" max="6" width="15" customWidth="1"/>
    <col min="7" max="7" width="15" hidden="1" customWidth="1"/>
    <col min="8" max="8" width="15" customWidth="1"/>
    <col min="9" max="9" width="16" customWidth="1"/>
    <col min="10" max="10" width="13.44140625" bestFit="1" customWidth="1"/>
    <col min="11" max="12" width="11.44140625" customWidth="1"/>
    <col min="13" max="13" width="12.109375" customWidth="1"/>
    <col min="14" max="14" width="11.109375" customWidth="1"/>
    <col min="15" max="15" width="11.6640625" customWidth="1"/>
    <col min="16" max="17" width="13.6640625" bestFit="1" customWidth="1"/>
    <col min="18" max="19" width="11" customWidth="1"/>
    <col min="20" max="20" width="13.6640625" customWidth="1"/>
    <col min="21" max="21" width="11.33203125" customWidth="1"/>
    <col min="22" max="22" width="11.33203125" style="15" customWidth="1"/>
    <col min="23" max="16384" width="9.109375" style="15"/>
  </cols>
  <sheetData>
    <row r="2" spans="1:23" x14ac:dyDescent="0.3">
      <c r="B2" s="32"/>
      <c r="C2" s="33"/>
      <c r="D2" s="33"/>
      <c r="E2" s="33"/>
      <c r="F2" s="33"/>
      <c r="G2" s="33"/>
      <c r="H2" s="33"/>
      <c r="I2" s="33"/>
      <c r="J2" s="130" t="s">
        <v>107</v>
      </c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00"/>
    </row>
    <row r="3" spans="1:23" s="16" customFormat="1" ht="30" customHeight="1" x14ac:dyDescent="0.3">
      <c r="A3" s="6"/>
      <c r="B3" s="8" t="s">
        <v>73</v>
      </c>
      <c r="C3" s="7" t="s">
        <v>74</v>
      </c>
      <c r="D3" s="7" t="s">
        <v>108</v>
      </c>
      <c r="E3" s="7" t="s">
        <v>75</v>
      </c>
      <c r="F3" s="7" t="s">
        <v>76</v>
      </c>
      <c r="G3" s="7" t="s">
        <v>145</v>
      </c>
      <c r="H3" s="7" t="s">
        <v>77</v>
      </c>
      <c r="I3" s="7" t="s">
        <v>150</v>
      </c>
      <c r="J3" s="7" t="s">
        <v>112</v>
      </c>
      <c r="K3" s="7" t="s">
        <v>113</v>
      </c>
      <c r="L3" s="7" t="s">
        <v>114</v>
      </c>
      <c r="M3" s="7" t="s">
        <v>115</v>
      </c>
      <c r="N3" s="7" t="s">
        <v>116</v>
      </c>
      <c r="O3" s="7" t="s">
        <v>117</v>
      </c>
      <c r="P3" s="7" t="s">
        <v>118</v>
      </c>
      <c r="Q3" s="7" t="s">
        <v>119</v>
      </c>
      <c r="R3" s="7" t="s">
        <v>120</v>
      </c>
      <c r="S3" s="7" t="s">
        <v>121</v>
      </c>
      <c r="T3" s="7" t="s">
        <v>153</v>
      </c>
      <c r="U3" s="7" t="s">
        <v>122</v>
      </c>
      <c r="V3" s="101" t="s">
        <v>154</v>
      </c>
    </row>
    <row r="4" spans="1:23" s="17" customFormat="1" x14ac:dyDescent="0.3">
      <c r="A4" s="14"/>
      <c r="B4" s="46">
        <v>60</v>
      </c>
      <c r="C4" s="47" t="s">
        <v>4</v>
      </c>
      <c r="D4" s="48">
        <f>+SUM(D5:D14)</f>
        <v>6242630</v>
      </c>
      <c r="E4" s="48">
        <f>+SUM(E5:E14)</f>
        <v>11057848</v>
      </c>
      <c r="F4" s="48">
        <f>+SUM(F5:F14)</f>
        <v>8700000</v>
      </c>
      <c r="G4" s="48">
        <f>+SUM(G5:G14)</f>
        <v>8700000</v>
      </c>
      <c r="H4" s="48">
        <f>SUM(H5:H13)</f>
        <v>6684921</v>
      </c>
      <c r="I4" s="48">
        <f>+SUM(I5:I14)</f>
        <v>9000000</v>
      </c>
      <c r="J4" s="48">
        <f>+SUM(J5:J14)</f>
        <v>169899</v>
      </c>
      <c r="K4" s="48">
        <f t="shared" ref="K4:V4" si="0">+SUM(K5:K14)</f>
        <v>521634</v>
      </c>
      <c r="L4" s="48">
        <f>+SUM(L5:L14)</f>
        <v>382084</v>
      </c>
      <c r="M4" s="48">
        <f t="shared" si="0"/>
        <v>937217</v>
      </c>
      <c r="N4" s="48">
        <f t="shared" si="0"/>
        <v>458182</v>
      </c>
      <c r="O4" s="48">
        <f t="shared" si="0"/>
        <v>443315</v>
      </c>
      <c r="P4" s="48">
        <f t="shared" si="0"/>
        <v>253716</v>
      </c>
      <c r="Q4" s="48">
        <f t="shared" si="0"/>
        <v>886552</v>
      </c>
      <c r="R4" s="48">
        <f t="shared" si="0"/>
        <v>606503</v>
      </c>
      <c r="S4" s="48">
        <f t="shared" si="0"/>
        <v>695261</v>
      </c>
      <c r="T4" s="48">
        <f t="shared" si="0"/>
        <v>996899</v>
      </c>
      <c r="U4" s="48">
        <f t="shared" si="0"/>
        <v>333659</v>
      </c>
      <c r="V4" s="48">
        <f t="shared" si="0"/>
        <v>1330558</v>
      </c>
      <c r="W4" s="93"/>
    </row>
    <row r="5" spans="1:23" s="17" customFormat="1" x14ac:dyDescent="0.3">
      <c r="A5" s="11"/>
      <c r="B5" s="49">
        <v>605110</v>
      </c>
      <c r="C5" s="39" t="s">
        <v>126</v>
      </c>
      <c r="D5" s="40">
        <v>685468</v>
      </c>
      <c r="E5" s="40">
        <v>670788</v>
      </c>
      <c r="F5" s="40">
        <v>700000</v>
      </c>
      <c r="G5" s="40">
        <v>600000</v>
      </c>
      <c r="H5" s="40">
        <f t="shared" ref="H5:H13" si="1">SUM(J5:U5)</f>
        <v>678022</v>
      </c>
      <c r="I5" s="40">
        <v>600000</v>
      </c>
      <c r="J5" s="40">
        <v>55899</v>
      </c>
      <c r="K5" s="40">
        <v>55899</v>
      </c>
      <c r="L5" s="40">
        <v>55899</v>
      </c>
      <c r="M5" s="40">
        <v>55899</v>
      </c>
      <c r="N5" s="40">
        <v>55899</v>
      </c>
      <c r="O5" s="40">
        <v>59516</v>
      </c>
      <c r="P5" s="40">
        <v>59516</v>
      </c>
      <c r="Q5" s="40">
        <v>55899</v>
      </c>
      <c r="R5" s="40">
        <v>55899</v>
      </c>
      <c r="S5" s="40">
        <v>55899</v>
      </c>
      <c r="T5" s="40">
        <v>55899</v>
      </c>
      <c r="U5" s="40">
        <v>55899</v>
      </c>
      <c r="V5" s="99">
        <f>SUM(T5:U5)</f>
        <v>111798</v>
      </c>
      <c r="W5" s="93"/>
    </row>
    <row r="6" spans="1:23" s="18" customFormat="1" x14ac:dyDescent="0.3">
      <c r="A6"/>
      <c r="B6" s="50">
        <v>605120</v>
      </c>
      <c r="C6" s="34" t="s">
        <v>125</v>
      </c>
      <c r="D6" s="35">
        <v>287000</v>
      </c>
      <c r="E6" s="35">
        <v>537700</v>
      </c>
      <c r="F6" s="35">
        <v>300000</v>
      </c>
      <c r="G6" s="35">
        <v>400000</v>
      </c>
      <c r="H6" s="35">
        <f t="shared" si="1"/>
        <v>583050</v>
      </c>
      <c r="I6" s="35">
        <v>400000</v>
      </c>
      <c r="J6" s="35">
        <v>64000</v>
      </c>
      <c r="K6" s="35">
        <v>80000</v>
      </c>
      <c r="L6" s="35">
        <v>102500</v>
      </c>
      <c r="M6" s="35">
        <v>43750</v>
      </c>
      <c r="N6" s="35">
        <v>11000</v>
      </c>
      <c r="O6" s="35">
        <v>47000</v>
      </c>
      <c r="P6" s="35">
        <v>71000</v>
      </c>
      <c r="Q6" s="35">
        <v>13800</v>
      </c>
      <c r="R6" s="35">
        <v>39000</v>
      </c>
      <c r="S6" s="35">
        <v>41000</v>
      </c>
      <c r="T6" s="35">
        <v>50000</v>
      </c>
      <c r="U6" s="35">
        <v>20000</v>
      </c>
      <c r="V6" s="93">
        <f t="shared" ref="V6:V69" si="2">SUM(T6:U6)</f>
        <v>70000</v>
      </c>
      <c r="W6" s="95"/>
    </row>
    <row r="7" spans="1:23" s="18" customFormat="1" x14ac:dyDescent="0.3">
      <c r="A7" s="12"/>
      <c r="B7" s="51">
        <v>605200</v>
      </c>
      <c r="C7" s="36" t="s">
        <v>0</v>
      </c>
      <c r="D7" s="37">
        <v>800993</v>
      </c>
      <c r="E7" s="37">
        <v>665495</v>
      </c>
      <c r="F7" s="37">
        <v>1000000</v>
      </c>
      <c r="G7" s="37">
        <v>1000000</v>
      </c>
      <c r="H7" s="37">
        <f t="shared" si="1"/>
        <v>637871</v>
      </c>
      <c r="I7" s="37">
        <v>800000</v>
      </c>
      <c r="J7" s="37"/>
      <c r="K7" s="37">
        <v>113576</v>
      </c>
      <c r="L7" s="37"/>
      <c r="M7" s="37">
        <v>137318</v>
      </c>
      <c r="N7" s="37"/>
      <c r="O7" s="37"/>
      <c r="P7" s="37"/>
      <c r="Q7" s="37">
        <v>112685</v>
      </c>
      <c r="R7" s="37"/>
      <c r="S7" s="37">
        <v>132532</v>
      </c>
      <c r="T7" s="37"/>
      <c r="U7" s="37">
        <v>141760</v>
      </c>
      <c r="V7" s="99">
        <f t="shared" si="2"/>
        <v>141760</v>
      </c>
      <c r="W7" s="95"/>
    </row>
    <row r="8" spans="1:23" s="18" customFormat="1" x14ac:dyDescent="0.3">
      <c r="A8"/>
      <c r="B8" s="50">
        <v>605310</v>
      </c>
      <c r="C8" s="34" t="s">
        <v>157</v>
      </c>
      <c r="D8" s="35">
        <v>241000</v>
      </c>
      <c r="E8" s="35">
        <v>870200</v>
      </c>
      <c r="F8" s="35">
        <v>300000</v>
      </c>
      <c r="G8" s="35">
        <v>300000</v>
      </c>
      <c r="H8" s="35">
        <f t="shared" si="1"/>
        <v>211500</v>
      </c>
      <c r="I8" s="35">
        <v>600000</v>
      </c>
      <c r="J8" s="35">
        <v>8000</v>
      </c>
      <c r="K8" s="35">
        <v>20000</v>
      </c>
      <c r="L8" s="35">
        <v>15500</v>
      </c>
      <c r="M8" s="35">
        <v>7500</v>
      </c>
      <c r="N8" s="35">
        <v>11000</v>
      </c>
      <c r="O8" s="35">
        <v>8500</v>
      </c>
      <c r="P8" s="35">
        <v>29500</v>
      </c>
      <c r="Q8" s="35">
        <v>2000</v>
      </c>
      <c r="R8" s="35">
        <v>48500</v>
      </c>
      <c r="S8" s="35">
        <v>11000</v>
      </c>
      <c r="T8" s="35">
        <v>35000</v>
      </c>
      <c r="U8" s="35">
        <v>15000</v>
      </c>
      <c r="V8" s="93">
        <f t="shared" si="2"/>
        <v>50000</v>
      </c>
      <c r="W8" s="95"/>
    </row>
    <row r="9" spans="1:23" s="18" customFormat="1" x14ac:dyDescent="0.3">
      <c r="A9" s="12"/>
      <c r="B9" s="51">
        <v>605410</v>
      </c>
      <c r="C9" s="36" t="s">
        <v>1</v>
      </c>
      <c r="D9" s="37">
        <v>945051</v>
      </c>
      <c r="E9" s="37">
        <v>1403180</v>
      </c>
      <c r="F9" s="37">
        <v>1200000</v>
      </c>
      <c r="G9" s="37">
        <v>1200000</v>
      </c>
      <c r="H9" s="37">
        <f t="shared" si="1"/>
        <v>1124820</v>
      </c>
      <c r="I9" s="37">
        <v>1400000</v>
      </c>
      <c r="J9" s="37">
        <v>13000</v>
      </c>
      <c r="K9" s="37">
        <v>7450</v>
      </c>
      <c r="L9" s="37"/>
      <c r="M9" s="37">
        <v>38250</v>
      </c>
      <c r="N9" s="37">
        <v>58025</v>
      </c>
      <c r="O9" s="37">
        <v>87280</v>
      </c>
      <c r="P9" s="37">
        <v>58700</v>
      </c>
      <c r="Q9" s="37">
        <v>50050</v>
      </c>
      <c r="R9" s="37">
        <v>209065</v>
      </c>
      <c r="S9" s="37">
        <v>228000</v>
      </c>
      <c r="T9" s="37">
        <v>300000</v>
      </c>
      <c r="U9" s="37">
        <v>75000</v>
      </c>
      <c r="V9" s="99">
        <f t="shared" si="2"/>
        <v>375000</v>
      </c>
      <c r="W9" s="95"/>
    </row>
    <row r="10" spans="1:23" s="18" customFormat="1" x14ac:dyDescent="0.3">
      <c r="A10"/>
      <c r="B10" s="50">
        <v>605420</v>
      </c>
      <c r="C10" s="34" t="s">
        <v>156</v>
      </c>
      <c r="D10" s="35">
        <v>258000</v>
      </c>
      <c r="E10" s="35">
        <v>523500</v>
      </c>
      <c r="F10" s="35">
        <v>600000</v>
      </c>
      <c r="G10" s="35">
        <v>600000</v>
      </c>
      <c r="H10" s="35">
        <f t="shared" si="1"/>
        <v>545476</v>
      </c>
      <c r="I10" s="35">
        <v>600000</v>
      </c>
      <c r="J10" s="35"/>
      <c r="K10" s="35">
        <v>60000</v>
      </c>
      <c r="L10" s="35"/>
      <c r="M10" s="35">
        <v>69000</v>
      </c>
      <c r="N10" s="35">
        <v>122000</v>
      </c>
      <c r="O10" s="35">
        <v>174476</v>
      </c>
      <c r="P10" s="35"/>
      <c r="Q10" s="35">
        <v>90000</v>
      </c>
      <c r="R10" s="35"/>
      <c r="S10" s="35"/>
      <c r="T10" s="35">
        <v>30000</v>
      </c>
      <c r="U10" s="35"/>
      <c r="V10" s="93">
        <f t="shared" si="2"/>
        <v>30000</v>
      </c>
      <c r="W10" s="95"/>
    </row>
    <row r="11" spans="1:23" s="18" customFormat="1" x14ac:dyDescent="0.3">
      <c r="A11" s="12"/>
      <c r="B11" s="49">
        <v>605430</v>
      </c>
      <c r="C11" s="39" t="s">
        <v>128</v>
      </c>
      <c r="D11" s="40">
        <v>666939</v>
      </c>
      <c r="E11" s="40">
        <v>634150</v>
      </c>
      <c r="F11" s="40">
        <v>600000</v>
      </c>
      <c r="G11" s="40">
        <v>600000</v>
      </c>
      <c r="H11" s="40">
        <f t="shared" si="1"/>
        <v>158985</v>
      </c>
      <c r="I11" s="40">
        <v>600000</v>
      </c>
      <c r="J11" s="40"/>
      <c r="K11" s="40">
        <v>26500</v>
      </c>
      <c r="L11" s="40">
        <v>38685</v>
      </c>
      <c r="M11" s="40">
        <v>23000</v>
      </c>
      <c r="N11" s="40">
        <v>16800</v>
      </c>
      <c r="O11" s="40">
        <v>5500</v>
      </c>
      <c r="P11" s="40">
        <v>15500</v>
      </c>
      <c r="Q11" s="40"/>
      <c r="R11" s="40"/>
      <c r="S11" s="40">
        <v>10500</v>
      </c>
      <c r="T11" s="40">
        <v>16000</v>
      </c>
      <c r="U11" s="40">
        <v>6500</v>
      </c>
      <c r="V11" s="99">
        <f t="shared" si="2"/>
        <v>22500</v>
      </c>
      <c r="W11" s="95"/>
    </row>
    <row r="12" spans="1:23" s="18" customFormat="1" x14ac:dyDescent="0.3">
      <c r="A12"/>
      <c r="B12" s="50">
        <v>605510</v>
      </c>
      <c r="C12" s="34" t="s">
        <v>2</v>
      </c>
      <c r="D12" s="38">
        <v>1324529</v>
      </c>
      <c r="E12" s="38">
        <v>3426485</v>
      </c>
      <c r="F12" s="38">
        <v>2000000</v>
      </c>
      <c r="G12" s="38">
        <v>2000000</v>
      </c>
      <c r="H12" s="38">
        <f t="shared" si="1"/>
        <v>1972347</v>
      </c>
      <c r="I12" s="38">
        <v>3000000</v>
      </c>
      <c r="J12" s="38"/>
      <c r="K12" s="35">
        <v>66709</v>
      </c>
      <c r="L12" s="38">
        <v>124000</v>
      </c>
      <c r="M12" s="38">
        <v>504000</v>
      </c>
      <c r="N12" s="38">
        <v>43708</v>
      </c>
      <c r="O12" s="38">
        <v>61043</v>
      </c>
      <c r="P12" s="38">
        <v>8000</v>
      </c>
      <c r="Q12" s="35">
        <v>385918</v>
      </c>
      <c r="R12" s="35">
        <v>249039</v>
      </c>
      <c r="S12" s="35">
        <v>109930</v>
      </c>
      <c r="T12" s="35">
        <v>410000</v>
      </c>
      <c r="U12" s="35">
        <v>10000</v>
      </c>
      <c r="V12" s="93">
        <f t="shared" si="2"/>
        <v>420000</v>
      </c>
      <c r="W12" s="95"/>
    </row>
    <row r="13" spans="1:23" s="18" customFormat="1" x14ac:dyDescent="0.3">
      <c r="A13" s="12"/>
      <c r="B13" s="49">
        <v>605600</v>
      </c>
      <c r="C13" s="39" t="s">
        <v>3</v>
      </c>
      <c r="D13" s="40">
        <v>1011650</v>
      </c>
      <c r="E13" s="40">
        <v>2326350</v>
      </c>
      <c r="F13" s="40">
        <v>2000000</v>
      </c>
      <c r="G13" s="40">
        <v>2000000</v>
      </c>
      <c r="H13" s="40">
        <f t="shared" si="1"/>
        <v>772850</v>
      </c>
      <c r="I13" s="40">
        <v>1000000</v>
      </c>
      <c r="J13" s="40">
        <v>29000</v>
      </c>
      <c r="K13" s="40">
        <v>91500</v>
      </c>
      <c r="L13" s="40">
        <v>45500</v>
      </c>
      <c r="M13" s="40">
        <v>58500</v>
      </c>
      <c r="N13" s="40">
        <v>139750</v>
      </c>
      <c r="O13" s="40"/>
      <c r="P13" s="40">
        <v>11500</v>
      </c>
      <c r="Q13" s="40">
        <v>176200</v>
      </c>
      <c r="R13" s="40">
        <v>5000</v>
      </c>
      <c r="S13" s="40">
        <v>106400</v>
      </c>
      <c r="T13" s="40">
        <v>100000</v>
      </c>
      <c r="U13" s="40">
        <v>9500</v>
      </c>
      <c r="V13" s="99">
        <f t="shared" si="2"/>
        <v>109500</v>
      </c>
      <c r="W13" s="95"/>
    </row>
    <row r="14" spans="1:23" s="18" customFormat="1" x14ac:dyDescent="0.3">
      <c r="A14"/>
      <c r="B14" s="50">
        <v>605800</v>
      </c>
      <c r="C14" s="34" t="s">
        <v>127</v>
      </c>
      <c r="D14" s="38">
        <v>22000</v>
      </c>
      <c r="E14" s="38"/>
      <c r="F14" s="38"/>
      <c r="G14" s="38"/>
      <c r="H14" s="38"/>
      <c r="I14" s="38"/>
      <c r="J14" s="38"/>
      <c r="K14" s="35"/>
      <c r="L14" s="38"/>
      <c r="M14" s="38"/>
      <c r="N14" s="38"/>
      <c r="O14" s="38"/>
      <c r="P14" s="38"/>
      <c r="Q14" s="35"/>
      <c r="R14" s="35"/>
      <c r="S14" s="35"/>
      <c r="T14" s="35"/>
      <c r="U14" s="35"/>
      <c r="V14" s="93">
        <f t="shared" si="2"/>
        <v>0</v>
      </c>
      <c r="W14" s="95"/>
    </row>
    <row r="15" spans="1:23" s="17" customFormat="1" x14ac:dyDescent="0.3">
      <c r="A15" s="1"/>
      <c r="B15" s="46">
        <v>61</v>
      </c>
      <c r="C15" s="47" t="s">
        <v>8</v>
      </c>
      <c r="D15" s="48">
        <f>+SUM(D16:D20)</f>
        <v>13090708</v>
      </c>
      <c r="E15" s="48">
        <f>+SUM(E16:E20)</f>
        <v>30354867</v>
      </c>
      <c r="F15" s="48">
        <f>+SUM(F16:F20)</f>
        <v>33100000</v>
      </c>
      <c r="G15" s="48">
        <f>+SUM(G16:G20)</f>
        <v>29130000</v>
      </c>
      <c r="H15" s="48">
        <f t="shared" ref="H15:V15" si="3">+SUM(H16:H20)</f>
        <v>33681577</v>
      </c>
      <c r="I15" s="48">
        <f>+SUM(I16:I21)</f>
        <v>32180000</v>
      </c>
      <c r="J15" s="48">
        <f t="shared" si="3"/>
        <v>4265000</v>
      </c>
      <c r="K15" s="48">
        <f t="shared" si="3"/>
        <v>823500</v>
      </c>
      <c r="L15" s="48">
        <f t="shared" si="3"/>
        <v>5383050</v>
      </c>
      <c r="M15" s="48">
        <f t="shared" si="3"/>
        <v>3445650</v>
      </c>
      <c r="N15" s="48">
        <f t="shared" si="3"/>
        <v>2189776</v>
      </c>
      <c r="O15" s="48">
        <f t="shared" si="3"/>
        <v>1056495</v>
      </c>
      <c r="P15" s="48">
        <f t="shared" si="3"/>
        <v>795450</v>
      </c>
      <c r="Q15" s="48">
        <f t="shared" si="3"/>
        <v>4213850</v>
      </c>
      <c r="R15" s="48">
        <f t="shared" si="3"/>
        <v>4474806</v>
      </c>
      <c r="S15" s="48">
        <f t="shared" si="3"/>
        <v>1779000</v>
      </c>
      <c r="T15" s="48">
        <f t="shared" si="3"/>
        <v>4825000</v>
      </c>
      <c r="U15" s="48">
        <f t="shared" si="3"/>
        <v>400000</v>
      </c>
      <c r="V15" s="48">
        <f t="shared" si="3"/>
        <v>5225000</v>
      </c>
      <c r="W15" s="93"/>
    </row>
    <row r="16" spans="1:23" s="18" customFormat="1" x14ac:dyDescent="0.3">
      <c r="A16" s="12"/>
      <c r="B16" s="49">
        <v>616100</v>
      </c>
      <c r="C16" s="36" t="s">
        <v>5</v>
      </c>
      <c r="D16" s="40">
        <v>38045</v>
      </c>
      <c r="E16" s="40">
        <v>63421</v>
      </c>
      <c r="F16" s="40">
        <v>100000</v>
      </c>
      <c r="G16" s="40">
        <v>100000</v>
      </c>
      <c r="H16" s="40">
        <f t="shared" ref="H16:H20" si="4">+SUM(J16:U16)</f>
        <v>120500</v>
      </c>
      <c r="I16" s="40">
        <v>150000</v>
      </c>
      <c r="J16" s="40"/>
      <c r="K16" s="40">
        <v>39500</v>
      </c>
      <c r="L16" s="40"/>
      <c r="M16" s="40">
        <v>23500</v>
      </c>
      <c r="N16" s="40">
        <v>8500</v>
      </c>
      <c r="O16" s="40">
        <v>3000</v>
      </c>
      <c r="P16" s="40"/>
      <c r="Q16" s="40"/>
      <c r="R16" s="40">
        <v>21000</v>
      </c>
      <c r="S16" s="40"/>
      <c r="T16" s="40">
        <v>25000</v>
      </c>
      <c r="U16" s="40"/>
      <c r="V16" s="99">
        <f t="shared" si="2"/>
        <v>25000</v>
      </c>
      <c r="W16" s="95"/>
    </row>
    <row r="17" spans="1:23" s="75" customFormat="1" x14ac:dyDescent="0.3">
      <c r="A17" s="73"/>
      <c r="B17" s="74">
        <v>616200</v>
      </c>
      <c r="C17" s="63" t="s">
        <v>129</v>
      </c>
      <c r="D17" s="69">
        <v>30000</v>
      </c>
      <c r="E17" s="69">
        <v>30000</v>
      </c>
      <c r="F17" s="69"/>
      <c r="G17" s="69">
        <v>30000</v>
      </c>
      <c r="H17" s="69">
        <v>30000</v>
      </c>
      <c r="I17" s="69">
        <v>30000</v>
      </c>
      <c r="J17" s="69"/>
      <c r="K17" s="64"/>
      <c r="L17" s="69"/>
      <c r="M17" s="69"/>
      <c r="N17" s="69"/>
      <c r="O17" s="69"/>
      <c r="P17" s="38"/>
      <c r="Q17" s="35"/>
      <c r="R17" s="64"/>
      <c r="S17" s="64"/>
      <c r="T17" s="64"/>
      <c r="U17" s="64"/>
      <c r="V17" s="93">
        <f t="shared" si="2"/>
        <v>0</v>
      </c>
      <c r="W17" s="96"/>
    </row>
    <row r="18" spans="1:23" s="75" customFormat="1" x14ac:dyDescent="0.3">
      <c r="A18" s="76"/>
      <c r="B18" s="77">
        <v>618110</v>
      </c>
      <c r="C18" s="70" t="s">
        <v>6</v>
      </c>
      <c r="D18" s="71">
        <v>6592663</v>
      </c>
      <c r="E18" s="71">
        <v>14492671</v>
      </c>
      <c r="F18" s="71">
        <v>15000000</v>
      </c>
      <c r="G18" s="71">
        <v>18000000</v>
      </c>
      <c r="H18" s="71">
        <f t="shared" si="4"/>
        <v>20620677</v>
      </c>
      <c r="I18" s="71">
        <v>16000000</v>
      </c>
      <c r="J18" s="71">
        <v>2650350</v>
      </c>
      <c r="K18" s="71"/>
      <c r="L18" s="71">
        <v>4455750</v>
      </c>
      <c r="M18" s="71">
        <v>2218950</v>
      </c>
      <c r="N18" s="71">
        <v>941676</v>
      </c>
      <c r="O18" s="71">
        <v>118995</v>
      </c>
      <c r="P18" s="40"/>
      <c r="Q18" s="40">
        <v>3776850</v>
      </c>
      <c r="R18" s="71">
        <v>2858106</v>
      </c>
      <c r="S18" s="71"/>
      <c r="T18" s="71">
        <v>3600000</v>
      </c>
      <c r="U18" s="71"/>
      <c r="V18" s="99">
        <f t="shared" si="2"/>
        <v>3600000</v>
      </c>
      <c r="W18" s="96"/>
    </row>
    <row r="19" spans="1:23" s="75" customFormat="1" x14ac:dyDescent="0.3">
      <c r="A19" s="73"/>
      <c r="B19" s="74">
        <v>618120</v>
      </c>
      <c r="C19" s="63" t="s">
        <v>7</v>
      </c>
      <c r="D19" s="69">
        <v>4962500</v>
      </c>
      <c r="E19" s="69">
        <v>13810775</v>
      </c>
      <c r="F19" s="69">
        <v>15000000</v>
      </c>
      <c r="G19" s="69">
        <v>8000000</v>
      </c>
      <c r="H19" s="69">
        <f t="shared" si="4"/>
        <v>10088650</v>
      </c>
      <c r="I19" s="69">
        <v>12000000</v>
      </c>
      <c r="J19" s="69">
        <v>1435650</v>
      </c>
      <c r="K19" s="64">
        <v>648000</v>
      </c>
      <c r="L19" s="69">
        <v>750700</v>
      </c>
      <c r="M19" s="69">
        <v>853500</v>
      </c>
      <c r="N19" s="69">
        <v>1074600</v>
      </c>
      <c r="O19" s="69">
        <v>754500</v>
      </c>
      <c r="P19" s="38">
        <v>406500</v>
      </c>
      <c r="Q19" s="35">
        <v>285500</v>
      </c>
      <c r="R19" s="64">
        <v>1322700</v>
      </c>
      <c r="S19" s="64">
        <v>1507000</v>
      </c>
      <c r="T19" s="64">
        <v>800000</v>
      </c>
      <c r="U19" s="64">
        <v>250000</v>
      </c>
      <c r="V19" s="93">
        <f t="shared" si="2"/>
        <v>1050000</v>
      </c>
      <c r="W19" s="96"/>
    </row>
    <row r="20" spans="1:23" s="75" customFormat="1" x14ac:dyDescent="0.3">
      <c r="A20" s="76"/>
      <c r="B20" s="77">
        <v>618130</v>
      </c>
      <c r="C20" s="70" t="s">
        <v>159</v>
      </c>
      <c r="D20" s="71">
        <v>1467500</v>
      </c>
      <c r="E20" s="71">
        <v>1958000</v>
      </c>
      <c r="F20" s="71">
        <v>3000000</v>
      </c>
      <c r="G20" s="71">
        <v>3000000</v>
      </c>
      <c r="H20" s="71">
        <f t="shared" si="4"/>
        <v>2821750</v>
      </c>
      <c r="I20" s="71">
        <v>3000000</v>
      </c>
      <c r="J20" s="71">
        <v>179000</v>
      </c>
      <c r="K20" s="71">
        <v>136000</v>
      </c>
      <c r="L20" s="71">
        <v>176600</v>
      </c>
      <c r="M20" s="71">
        <v>349700</v>
      </c>
      <c r="N20" s="71">
        <v>165000</v>
      </c>
      <c r="O20" s="71">
        <v>180000</v>
      </c>
      <c r="P20" s="40">
        <v>388950</v>
      </c>
      <c r="Q20" s="40">
        <v>151500</v>
      </c>
      <c r="R20" s="71">
        <v>273000</v>
      </c>
      <c r="S20" s="71">
        <v>272000</v>
      </c>
      <c r="T20" s="71">
        <v>400000</v>
      </c>
      <c r="U20" s="71">
        <v>150000</v>
      </c>
      <c r="V20" s="99">
        <f t="shared" si="2"/>
        <v>550000</v>
      </c>
      <c r="W20" s="96"/>
    </row>
    <row r="21" spans="1:23" s="75" customFormat="1" x14ac:dyDescent="0.3">
      <c r="A21" s="73"/>
      <c r="B21" s="74">
        <v>618310</v>
      </c>
      <c r="C21" s="63" t="s">
        <v>158</v>
      </c>
      <c r="D21" s="69"/>
      <c r="E21" s="69"/>
      <c r="F21" s="69"/>
      <c r="G21" s="69"/>
      <c r="H21" s="69"/>
      <c r="I21" s="69">
        <v>1000000</v>
      </c>
      <c r="J21" s="69"/>
      <c r="K21" s="64"/>
      <c r="L21" s="69"/>
      <c r="M21" s="69"/>
      <c r="N21" s="69"/>
      <c r="O21" s="69"/>
      <c r="P21" s="38"/>
      <c r="Q21" s="35"/>
      <c r="R21" s="64"/>
      <c r="S21" s="64"/>
      <c r="T21" s="64"/>
      <c r="U21" s="64"/>
      <c r="V21" s="93">
        <f t="shared" ref="V21" si="5">SUM(T21:U21)</f>
        <v>0</v>
      </c>
      <c r="W21" s="96"/>
    </row>
    <row r="22" spans="1:23" s="82" customFormat="1" x14ac:dyDescent="0.3">
      <c r="A22" s="78"/>
      <c r="B22" s="79">
        <v>62</v>
      </c>
      <c r="C22" s="80" t="s">
        <v>52</v>
      </c>
      <c r="D22" s="81">
        <f>+SUM(D23:D57)</f>
        <v>116683100</v>
      </c>
      <c r="E22" s="81">
        <f>+SUM(E23:E57)</f>
        <v>104481353</v>
      </c>
      <c r="F22" s="81">
        <f>+SUM(F23:F57)</f>
        <v>117350000</v>
      </c>
      <c r="G22" s="81">
        <f>+SUM(G23:G57)</f>
        <v>125507156</v>
      </c>
      <c r="H22" s="81">
        <f>SUM(H23:H57)</f>
        <v>107223957</v>
      </c>
      <c r="I22" s="81">
        <f>+SUM(I23:I57)</f>
        <v>187500000</v>
      </c>
      <c r="J22" s="81">
        <f>SUM(J23:J57)</f>
        <v>13374802</v>
      </c>
      <c r="K22" s="81">
        <f t="shared" ref="K22:V22" si="6">SUM(K23:K57)</f>
        <v>13814518</v>
      </c>
      <c r="L22" s="81">
        <f t="shared" si="6"/>
        <v>6813892</v>
      </c>
      <c r="M22" s="81">
        <f t="shared" si="6"/>
        <v>9068315</v>
      </c>
      <c r="N22" s="81">
        <f t="shared" si="6"/>
        <v>7027586</v>
      </c>
      <c r="O22" s="81">
        <f t="shared" si="6"/>
        <v>6821737</v>
      </c>
      <c r="P22" s="81">
        <f t="shared" si="6"/>
        <v>7611871</v>
      </c>
      <c r="Q22" s="81">
        <f t="shared" si="6"/>
        <v>8452431</v>
      </c>
      <c r="R22" s="81">
        <f t="shared" si="6"/>
        <v>8148427</v>
      </c>
      <c r="S22" s="81">
        <f t="shared" si="6"/>
        <v>8971214</v>
      </c>
      <c r="T22" s="81">
        <f t="shared" si="6"/>
        <v>9106082</v>
      </c>
      <c r="U22" s="81">
        <f t="shared" si="6"/>
        <v>8013082</v>
      </c>
      <c r="V22" s="81">
        <f t="shared" si="6"/>
        <v>17119164</v>
      </c>
      <c r="W22" s="97"/>
    </row>
    <row r="23" spans="1:23" s="75" customFormat="1" x14ac:dyDescent="0.3">
      <c r="A23" s="73"/>
      <c r="B23" s="74">
        <v>621100</v>
      </c>
      <c r="C23" s="63" t="s">
        <v>9</v>
      </c>
      <c r="D23" s="64">
        <v>5857020</v>
      </c>
      <c r="E23" s="64">
        <v>5907020</v>
      </c>
      <c r="F23" s="64">
        <v>6000000</v>
      </c>
      <c r="G23" s="64">
        <v>6000000</v>
      </c>
      <c r="H23" s="64">
        <f t="shared" ref="H23:H57" si="7">+SUM(J23:U23)</f>
        <v>5857020</v>
      </c>
      <c r="I23" s="64">
        <v>6000000</v>
      </c>
      <c r="J23" s="64">
        <v>488085</v>
      </c>
      <c r="K23" s="64">
        <v>488085</v>
      </c>
      <c r="L23" s="64">
        <v>488085</v>
      </c>
      <c r="M23" s="64">
        <v>488085</v>
      </c>
      <c r="N23" s="64">
        <v>488085</v>
      </c>
      <c r="O23" s="64">
        <v>488085</v>
      </c>
      <c r="P23" s="35">
        <v>488085</v>
      </c>
      <c r="Q23" s="35">
        <v>488085</v>
      </c>
      <c r="R23" s="35">
        <v>488085</v>
      </c>
      <c r="S23" s="35">
        <v>488085</v>
      </c>
      <c r="T23" s="35">
        <v>488085</v>
      </c>
      <c r="U23" s="35">
        <v>488085</v>
      </c>
      <c r="V23" s="93">
        <f t="shared" si="2"/>
        <v>976170</v>
      </c>
      <c r="W23" s="96"/>
    </row>
    <row r="24" spans="1:23" s="75" customFormat="1" x14ac:dyDescent="0.3">
      <c r="A24" s="76"/>
      <c r="B24" s="83">
        <v>622200</v>
      </c>
      <c r="C24" s="67" t="s">
        <v>10</v>
      </c>
      <c r="D24" s="68">
        <v>49803240</v>
      </c>
      <c r="E24" s="68">
        <v>49803240</v>
      </c>
      <c r="F24" s="68">
        <v>65000000</v>
      </c>
      <c r="G24" s="68">
        <v>74000000</v>
      </c>
      <c r="H24" s="68">
        <f t="shared" si="7"/>
        <v>57551890</v>
      </c>
      <c r="I24" s="71">
        <v>70000000</v>
      </c>
      <c r="J24" s="68">
        <v>4150270</v>
      </c>
      <c r="K24" s="68">
        <v>4150270</v>
      </c>
      <c r="L24" s="68">
        <v>4150270</v>
      </c>
      <c r="M24" s="68">
        <v>4150270</v>
      </c>
      <c r="N24" s="68">
        <v>4150270</v>
      </c>
      <c r="O24" s="68">
        <v>4150270</v>
      </c>
      <c r="P24" s="37">
        <v>4150270</v>
      </c>
      <c r="Q24" s="37">
        <v>5700000</v>
      </c>
      <c r="R24" s="37">
        <v>5700000</v>
      </c>
      <c r="S24" s="37">
        <v>5700000</v>
      </c>
      <c r="T24" s="37">
        <v>5700000</v>
      </c>
      <c r="U24" s="37">
        <v>5700000</v>
      </c>
      <c r="V24" s="99">
        <f t="shared" si="2"/>
        <v>11400000</v>
      </c>
      <c r="W24" s="96"/>
    </row>
    <row r="25" spans="1:23" s="75" customFormat="1" x14ac:dyDescent="0.3">
      <c r="A25" s="73"/>
      <c r="B25" s="74">
        <v>622210</v>
      </c>
      <c r="C25" s="63" t="s">
        <v>11</v>
      </c>
      <c r="D25" s="64">
        <v>1770000</v>
      </c>
      <c r="E25" s="64">
        <v>500000</v>
      </c>
      <c r="F25" s="64">
        <v>700000</v>
      </c>
      <c r="G25" s="64">
        <v>700000</v>
      </c>
      <c r="H25" s="64">
        <f t="shared" si="7"/>
        <v>200000</v>
      </c>
      <c r="I25" s="64">
        <v>500000</v>
      </c>
      <c r="J25" s="64"/>
      <c r="K25" s="64"/>
      <c r="L25" s="64"/>
      <c r="M25" s="64"/>
      <c r="N25" s="64"/>
      <c r="O25" s="64"/>
      <c r="P25" s="35"/>
      <c r="Q25" s="35">
        <v>200000</v>
      </c>
      <c r="R25" s="64"/>
      <c r="S25" s="64"/>
      <c r="T25" s="64"/>
      <c r="U25" s="64"/>
      <c r="V25" s="93">
        <f t="shared" si="2"/>
        <v>0</v>
      </c>
      <c r="W25" s="96"/>
    </row>
    <row r="26" spans="1:23" s="75" customFormat="1" x14ac:dyDescent="0.3">
      <c r="A26" s="76"/>
      <c r="B26" s="83">
        <v>622310</v>
      </c>
      <c r="C26" s="67" t="s">
        <v>12</v>
      </c>
      <c r="D26" s="68">
        <v>2780178</v>
      </c>
      <c r="E26" s="68"/>
      <c r="F26" s="68">
        <v>500000</v>
      </c>
      <c r="G26" s="68">
        <v>500000</v>
      </c>
      <c r="H26" s="68">
        <f t="shared" si="7"/>
        <v>0</v>
      </c>
      <c r="I26" s="68">
        <v>500000</v>
      </c>
      <c r="J26" s="68"/>
      <c r="K26" s="68"/>
      <c r="L26" s="68"/>
      <c r="M26" s="68"/>
      <c r="N26" s="68"/>
      <c r="O26" s="68"/>
      <c r="P26" s="37"/>
      <c r="Q26" s="37"/>
      <c r="R26" s="68"/>
      <c r="S26" s="68"/>
      <c r="T26" s="68"/>
      <c r="U26" s="68"/>
      <c r="V26" s="99">
        <f t="shared" si="2"/>
        <v>0</v>
      </c>
      <c r="W26" s="96"/>
    </row>
    <row r="27" spans="1:23" s="75" customFormat="1" x14ac:dyDescent="0.3">
      <c r="A27" s="73"/>
      <c r="B27" s="74">
        <v>622320</v>
      </c>
      <c r="C27" s="63" t="s">
        <v>13</v>
      </c>
      <c r="D27" s="64"/>
      <c r="E27" s="64">
        <v>100000</v>
      </c>
      <c r="F27" s="64">
        <v>50000</v>
      </c>
      <c r="G27" s="64">
        <v>50000</v>
      </c>
      <c r="H27" s="64">
        <f t="shared" si="7"/>
        <v>0</v>
      </c>
      <c r="I27" s="64">
        <v>100000</v>
      </c>
      <c r="J27" s="64"/>
      <c r="K27" s="64"/>
      <c r="L27" s="64"/>
      <c r="M27" s="64"/>
      <c r="N27" s="64"/>
      <c r="O27" s="64"/>
      <c r="P27" s="35"/>
      <c r="Q27" s="35"/>
      <c r="R27" s="64"/>
      <c r="S27" s="64"/>
      <c r="T27" s="64"/>
      <c r="U27" s="64"/>
      <c r="V27" s="93">
        <f t="shared" si="2"/>
        <v>0</v>
      </c>
      <c r="W27" s="96"/>
    </row>
    <row r="28" spans="1:23" s="75" customFormat="1" x14ac:dyDescent="0.3">
      <c r="A28" s="76"/>
      <c r="B28" s="83">
        <v>624110</v>
      </c>
      <c r="C28" s="67" t="s">
        <v>160</v>
      </c>
      <c r="D28" s="68">
        <v>377500</v>
      </c>
      <c r="E28" s="68">
        <v>830500</v>
      </c>
      <c r="F28" s="68">
        <v>1000000</v>
      </c>
      <c r="G28" s="68">
        <v>1000000</v>
      </c>
      <c r="H28" s="68">
        <f t="shared" si="7"/>
        <v>0</v>
      </c>
      <c r="I28" s="68">
        <v>1000000</v>
      </c>
      <c r="J28" s="68"/>
      <c r="K28" s="68"/>
      <c r="L28" s="68"/>
      <c r="M28" s="68"/>
      <c r="N28" s="68"/>
      <c r="O28" s="68"/>
      <c r="P28" s="37"/>
      <c r="Q28" s="37"/>
      <c r="R28" s="68"/>
      <c r="S28" s="68"/>
      <c r="T28" s="68"/>
      <c r="U28" s="68"/>
      <c r="V28" s="99">
        <f t="shared" si="2"/>
        <v>0</v>
      </c>
      <c r="W28" s="96"/>
    </row>
    <row r="29" spans="1:23" s="75" customFormat="1" x14ac:dyDescent="0.3">
      <c r="A29" s="73"/>
      <c r="B29" s="74">
        <v>624120</v>
      </c>
      <c r="C29" s="63" t="s">
        <v>14</v>
      </c>
      <c r="D29" s="64">
        <v>1200000</v>
      </c>
      <c r="E29" s="64">
        <v>1200000</v>
      </c>
      <c r="F29" s="64">
        <v>1400000</v>
      </c>
      <c r="G29" s="64">
        <v>1400000</v>
      </c>
      <c r="H29" s="64">
        <f t="shared" si="7"/>
        <v>1200000</v>
      </c>
      <c r="I29" s="64">
        <v>1400000</v>
      </c>
      <c r="J29" s="64">
        <v>100000</v>
      </c>
      <c r="K29" s="64">
        <v>100000</v>
      </c>
      <c r="L29" s="64">
        <v>100000</v>
      </c>
      <c r="M29" s="64">
        <v>100000</v>
      </c>
      <c r="N29" s="64">
        <v>100000</v>
      </c>
      <c r="O29" s="64">
        <v>100000</v>
      </c>
      <c r="P29" s="35">
        <v>100000</v>
      </c>
      <c r="Q29" s="35">
        <v>100000</v>
      </c>
      <c r="R29" s="35">
        <v>100000</v>
      </c>
      <c r="S29" s="35">
        <v>100000</v>
      </c>
      <c r="T29" s="35">
        <v>100000</v>
      </c>
      <c r="U29" s="35">
        <v>100000</v>
      </c>
      <c r="V29" s="93">
        <f t="shared" si="2"/>
        <v>200000</v>
      </c>
      <c r="W29" s="96"/>
    </row>
    <row r="30" spans="1:23" s="75" customFormat="1" x14ac:dyDescent="0.3">
      <c r="A30" s="76"/>
      <c r="B30" s="83">
        <v>624130</v>
      </c>
      <c r="C30" s="67" t="s">
        <v>15</v>
      </c>
      <c r="D30" s="68">
        <v>3256524</v>
      </c>
      <c r="E30" s="68">
        <v>3256524</v>
      </c>
      <c r="F30" s="68">
        <v>3300000</v>
      </c>
      <c r="G30" s="68">
        <v>3300000</v>
      </c>
      <c r="H30" s="68">
        <f t="shared" si="7"/>
        <v>3256524</v>
      </c>
      <c r="I30" s="68">
        <v>3300000</v>
      </c>
      <c r="J30" s="68">
        <v>271377</v>
      </c>
      <c r="K30" s="68">
        <v>271377</v>
      </c>
      <c r="L30" s="68">
        <v>271377</v>
      </c>
      <c r="M30" s="68">
        <v>271377</v>
      </c>
      <c r="N30" s="68">
        <v>271377</v>
      </c>
      <c r="O30" s="68">
        <v>271377</v>
      </c>
      <c r="P30" s="37">
        <v>271377</v>
      </c>
      <c r="Q30" s="37">
        <v>271377</v>
      </c>
      <c r="R30" s="37">
        <v>271377</v>
      </c>
      <c r="S30" s="37">
        <v>271377</v>
      </c>
      <c r="T30" s="37">
        <v>271377</v>
      </c>
      <c r="U30" s="37">
        <v>271377</v>
      </c>
      <c r="V30" s="99">
        <f t="shared" si="2"/>
        <v>542754</v>
      </c>
      <c r="W30" s="96"/>
    </row>
    <row r="31" spans="1:23" s="75" customFormat="1" x14ac:dyDescent="0.3">
      <c r="A31" s="73"/>
      <c r="B31" s="74">
        <v>624210</v>
      </c>
      <c r="C31" s="63" t="s">
        <v>16</v>
      </c>
      <c r="D31" s="64">
        <v>238200</v>
      </c>
      <c r="E31" s="64">
        <v>418000</v>
      </c>
      <c r="F31" s="64">
        <v>200000</v>
      </c>
      <c r="G31" s="64">
        <v>200000</v>
      </c>
      <c r="H31" s="64">
        <f t="shared" si="7"/>
        <v>676039</v>
      </c>
      <c r="I31" s="64">
        <v>1000000</v>
      </c>
      <c r="J31" s="64"/>
      <c r="K31" s="64"/>
      <c r="L31" s="64"/>
      <c r="M31" s="64">
        <v>7000</v>
      </c>
      <c r="N31" s="64">
        <v>82500</v>
      </c>
      <c r="O31" s="64">
        <v>8500</v>
      </c>
      <c r="P31" s="35">
        <v>2500</v>
      </c>
      <c r="Q31" s="35"/>
      <c r="R31" s="64">
        <v>275539</v>
      </c>
      <c r="S31" s="64"/>
      <c r="T31" s="64">
        <v>300000</v>
      </c>
      <c r="U31" s="64"/>
      <c r="V31" s="93">
        <f t="shared" si="2"/>
        <v>300000</v>
      </c>
      <c r="W31" s="96"/>
    </row>
    <row r="32" spans="1:23" s="75" customFormat="1" x14ac:dyDescent="0.3">
      <c r="A32" s="76"/>
      <c r="B32" s="83">
        <v>624220</v>
      </c>
      <c r="C32" s="67" t="s">
        <v>17</v>
      </c>
      <c r="D32" s="68">
        <v>315323</v>
      </c>
      <c r="E32" s="68"/>
      <c r="F32" s="68">
        <v>1500000</v>
      </c>
      <c r="G32" s="68">
        <v>1500000</v>
      </c>
      <c r="H32" s="68">
        <f t="shared" si="7"/>
        <v>960784</v>
      </c>
      <c r="I32" s="68">
        <v>1500000</v>
      </c>
      <c r="J32" s="68"/>
      <c r="K32" s="68"/>
      <c r="L32" s="68">
        <v>108960</v>
      </c>
      <c r="M32" s="68"/>
      <c r="N32" s="68">
        <v>429824</v>
      </c>
      <c r="O32" s="68"/>
      <c r="P32" s="37">
        <v>172000</v>
      </c>
      <c r="Q32" s="37"/>
      <c r="R32" s="68"/>
      <c r="S32" s="68"/>
      <c r="T32" s="68">
        <v>250000</v>
      </c>
      <c r="U32" s="68"/>
      <c r="V32" s="99">
        <f t="shared" si="2"/>
        <v>250000</v>
      </c>
      <c r="W32" s="96"/>
    </row>
    <row r="33" spans="1:23" s="75" customFormat="1" x14ac:dyDescent="0.3">
      <c r="A33" s="73"/>
      <c r="B33" s="74">
        <v>624230</v>
      </c>
      <c r="C33" s="63" t="s">
        <v>18</v>
      </c>
      <c r="D33" s="64">
        <v>186450</v>
      </c>
      <c r="E33" s="64">
        <v>285500</v>
      </c>
      <c r="F33" s="64">
        <v>300000</v>
      </c>
      <c r="G33" s="64">
        <v>300000</v>
      </c>
      <c r="H33" s="64">
        <f t="shared" si="7"/>
        <v>7379620</v>
      </c>
      <c r="I33" s="64">
        <v>300000</v>
      </c>
      <c r="J33" s="64"/>
      <c r="K33" s="64">
        <f>+SUM(J41:U41)</f>
        <v>7045711</v>
      </c>
      <c r="L33" s="64">
        <v>90000</v>
      </c>
      <c r="M33" s="64"/>
      <c r="N33" s="64"/>
      <c r="O33" s="64">
        <v>92792</v>
      </c>
      <c r="P33" s="35"/>
      <c r="Q33" s="35">
        <v>141117</v>
      </c>
      <c r="R33" s="64">
        <v>10000</v>
      </c>
      <c r="S33" s="64"/>
      <c r="T33" s="64"/>
      <c r="U33" s="64"/>
      <c r="V33" s="93">
        <f t="shared" si="2"/>
        <v>0</v>
      </c>
      <c r="W33" s="96"/>
    </row>
    <row r="34" spans="1:23" s="75" customFormat="1" x14ac:dyDescent="0.3">
      <c r="A34" s="76"/>
      <c r="B34" s="83">
        <v>624240</v>
      </c>
      <c r="C34" s="67" t="s">
        <v>19</v>
      </c>
      <c r="D34" s="68">
        <v>3596760</v>
      </c>
      <c r="E34" s="68">
        <v>1939720</v>
      </c>
      <c r="F34" s="68">
        <v>1200000</v>
      </c>
      <c r="G34" s="68">
        <v>1200000</v>
      </c>
      <c r="H34" s="68">
        <f t="shared" si="7"/>
        <v>3052555</v>
      </c>
      <c r="I34" s="68">
        <v>1200000</v>
      </c>
      <c r="J34" s="68"/>
      <c r="K34" s="68"/>
      <c r="L34" s="68">
        <v>410205</v>
      </c>
      <c r="M34" s="68">
        <v>255635</v>
      </c>
      <c r="N34" s="68"/>
      <c r="O34" s="68">
        <v>100000</v>
      </c>
      <c r="P34" s="37">
        <v>475000</v>
      </c>
      <c r="Q34" s="37">
        <v>463710</v>
      </c>
      <c r="R34" s="68"/>
      <c r="S34" s="68">
        <v>648005</v>
      </c>
      <c r="T34" s="68">
        <v>500000</v>
      </c>
      <c r="U34" s="68">
        <v>200000</v>
      </c>
      <c r="V34" s="99">
        <f t="shared" si="2"/>
        <v>700000</v>
      </c>
      <c r="W34" s="96"/>
    </row>
    <row r="35" spans="1:23" s="75" customFormat="1" x14ac:dyDescent="0.3">
      <c r="A35" s="73"/>
      <c r="B35" s="74">
        <v>624250</v>
      </c>
      <c r="C35" s="63" t="s">
        <v>20</v>
      </c>
      <c r="D35" s="64">
        <v>220750</v>
      </c>
      <c r="E35" s="64">
        <v>1709200</v>
      </c>
      <c r="F35" s="64">
        <v>1000000</v>
      </c>
      <c r="G35" s="64">
        <v>1000000</v>
      </c>
      <c r="H35" s="64">
        <f t="shared" si="7"/>
        <v>55000</v>
      </c>
      <c r="I35" s="64">
        <v>1000000</v>
      </c>
      <c r="J35" s="64"/>
      <c r="K35" s="64"/>
      <c r="L35" s="64"/>
      <c r="M35" s="64"/>
      <c r="N35" s="64"/>
      <c r="O35" s="64"/>
      <c r="P35" s="35"/>
      <c r="Q35" s="35"/>
      <c r="R35" s="64">
        <v>55000</v>
      </c>
      <c r="S35" s="64"/>
      <c r="T35" s="64"/>
      <c r="U35" s="64"/>
      <c r="V35" s="93">
        <f t="shared" si="2"/>
        <v>0</v>
      </c>
      <c r="W35" s="96"/>
    </row>
    <row r="36" spans="1:23" s="75" customFormat="1" x14ac:dyDescent="0.3">
      <c r="A36" s="76"/>
      <c r="B36" s="83">
        <v>624310</v>
      </c>
      <c r="C36" s="67" t="s">
        <v>21</v>
      </c>
      <c r="D36" s="68">
        <v>1070100</v>
      </c>
      <c r="E36" s="68">
        <v>1171165</v>
      </c>
      <c r="F36" s="68">
        <v>1200000</v>
      </c>
      <c r="G36" s="68">
        <v>1200000</v>
      </c>
      <c r="H36" s="68">
        <f t="shared" si="7"/>
        <v>1070100</v>
      </c>
      <c r="I36" s="68">
        <v>1200000</v>
      </c>
      <c r="J36" s="68">
        <v>1070100</v>
      </c>
      <c r="K36" s="68"/>
      <c r="L36" s="68"/>
      <c r="M36" s="68"/>
      <c r="N36" s="68"/>
      <c r="O36" s="68"/>
      <c r="P36" s="37"/>
      <c r="Q36" s="37"/>
      <c r="R36" s="68"/>
      <c r="S36" s="68"/>
      <c r="T36" s="68"/>
      <c r="U36" s="68"/>
      <c r="V36" s="99">
        <f t="shared" si="2"/>
        <v>0</v>
      </c>
      <c r="W36" s="96"/>
    </row>
    <row r="37" spans="1:23" s="75" customFormat="1" x14ac:dyDescent="0.3">
      <c r="A37" s="73"/>
      <c r="B37" s="74">
        <v>624320</v>
      </c>
      <c r="C37" s="63" t="s">
        <v>22</v>
      </c>
      <c r="D37" s="64">
        <v>1127622</v>
      </c>
      <c r="E37" s="64">
        <v>1041964</v>
      </c>
      <c r="F37" s="64">
        <v>1200000</v>
      </c>
      <c r="G37" s="64">
        <v>1200000</v>
      </c>
      <c r="H37" s="64">
        <f t="shared" si="7"/>
        <v>1187072</v>
      </c>
      <c r="I37" s="64">
        <v>1200000</v>
      </c>
      <c r="J37" s="64"/>
      <c r="K37" s="64"/>
      <c r="L37" s="64">
        <v>285460</v>
      </c>
      <c r="M37" s="64"/>
      <c r="N37" s="64">
        <v>142730</v>
      </c>
      <c r="O37" s="64"/>
      <c r="P37" s="35"/>
      <c r="Q37" s="35">
        <v>273570</v>
      </c>
      <c r="R37" s="64">
        <v>121328</v>
      </c>
      <c r="S37" s="64">
        <v>121328</v>
      </c>
      <c r="T37" s="64">
        <v>121328</v>
      </c>
      <c r="U37" s="64">
        <v>121328</v>
      </c>
      <c r="V37" s="93">
        <f t="shared" si="2"/>
        <v>242656</v>
      </c>
      <c r="W37" s="96"/>
    </row>
    <row r="38" spans="1:23" s="75" customFormat="1" x14ac:dyDescent="0.3">
      <c r="A38" s="76"/>
      <c r="B38" s="83">
        <v>624330</v>
      </c>
      <c r="C38" s="67" t="s">
        <v>23</v>
      </c>
      <c r="D38" s="68">
        <v>2923782</v>
      </c>
      <c r="E38" s="68">
        <v>2146300</v>
      </c>
      <c r="F38" s="68">
        <v>2200000</v>
      </c>
      <c r="G38" s="68">
        <v>2200000</v>
      </c>
      <c r="H38" s="68">
        <f t="shared" si="7"/>
        <v>1640826</v>
      </c>
      <c r="I38" s="68">
        <v>1800000</v>
      </c>
      <c r="J38" s="68">
        <v>136735</v>
      </c>
      <c r="K38" s="68">
        <v>136735</v>
      </c>
      <c r="L38" s="68">
        <v>136735</v>
      </c>
      <c r="M38" s="68">
        <v>136735</v>
      </c>
      <c r="N38" s="68">
        <v>136735</v>
      </c>
      <c r="O38" s="68">
        <v>136735</v>
      </c>
      <c r="P38" s="37">
        <v>136736</v>
      </c>
      <c r="Q38" s="37">
        <v>136736</v>
      </c>
      <c r="R38" s="37">
        <v>136736</v>
      </c>
      <c r="S38" s="37">
        <v>136736</v>
      </c>
      <c r="T38" s="37">
        <v>136736</v>
      </c>
      <c r="U38" s="37">
        <v>136736</v>
      </c>
      <c r="V38" s="99">
        <f t="shared" si="2"/>
        <v>273472</v>
      </c>
      <c r="W38" s="96"/>
    </row>
    <row r="39" spans="1:23" s="75" customFormat="1" x14ac:dyDescent="0.3">
      <c r="A39" s="73"/>
      <c r="B39" s="74">
        <v>624340</v>
      </c>
      <c r="C39" s="63" t="s">
        <v>24</v>
      </c>
      <c r="D39" s="64">
        <v>1200000</v>
      </c>
      <c r="E39" s="64">
        <v>1200000</v>
      </c>
      <c r="F39" s="64">
        <v>1300000</v>
      </c>
      <c r="G39" s="64">
        <v>1300000</v>
      </c>
      <c r="H39" s="64">
        <f t="shared" si="7"/>
        <v>800004</v>
      </c>
      <c r="I39" s="64">
        <v>1000000</v>
      </c>
      <c r="J39" s="64">
        <v>100000</v>
      </c>
      <c r="K39" s="64">
        <v>100000</v>
      </c>
      <c r="L39" s="64">
        <v>100000</v>
      </c>
      <c r="M39" s="64">
        <v>55556</v>
      </c>
      <c r="N39" s="64">
        <v>55556</v>
      </c>
      <c r="O39" s="64">
        <v>55556</v>
      </c>
      <c r="P39" s="35">
        <v>55556</v>
      </c>
      <c r="Q39" s="35">
        <v>55556</v>
      </c>
      <c r="R39" s="35">
        <v>55556</v>
      </c>
      <c r="S39" s="35">
        <v>55556</v>
      </c>
      <c r="T39" s="35">
        <v>55556</v>
      </c>
      <c r="U39" s="35">
        <v>55556</v>
      </c>
      <c r="V39" s="93">
        <f t="shared" si="2"/>
        <v>111112</v>
      </c>
      <c r="W39" s="96"/>
    </row>
    <row r="40" spans="1:23" s="75" customFormat="1" x14ac:dyDescent="0.3">
      <c r="A40" s="76"/>
      <c r="B40" s="83">
        <v>624350</v>
      </c>
      <c r="C40" s="67" t="s">
        <v>25</v>
      </c>
      <c r="D40" s="68">
        <v>1000668</v>
      </c>
      <c r="E40" s="68">
        <v>2240238</v>
      </c>
      <c r="F40" s="68">
        <v>2000000</v>
      </c>
      <c r="G40" s="68">
        <v>2000000</v>
      </c>
      <c r="H40" s="68">
        <f t="shared" si="7"/>
        <v>985670</v>
      </c>
      <c r="I40" s="68">
        <v>1500000</v>
      </c>
      <c r="J40" s="68"/>
      <c r="K40" s="68">
        <v>35670</v>
      </c>
      <c r="L40" s="68"/>
      <c r="M40" s="68"/>
      <c r="N40" s="68"/>
      <c r="O40" s="68"/>
      <c r="P40" s="37">
        <v>200000</v>
      </c>
      <c r="Q40" s="37"/>
      <c r="R40" s="68"/>
      <c r="S40" s="68">
        <v>250000</v>
      </c>
      <c r="T40" s="68">
        <v>350000</v>
      </c>
      <c r="U40" s="68">
        <v>150000</v>
      </c>
      <c r="V40" s="99">
        <f t="shared" si="2"/>
        <v>500000</v>
      </c>
      <c r="W40" s="96"/>
    </row>
    <row r="41" spans="1:23" s="75" customFormat="1" x14ac:dyDescent="0.3">
      <c r="A41" s="73"/>
      <c r="B41" s="74">
        <v>624360</v>
      </c>
      <c r="C41" s="63" t="s">
        <v>26</v>
      </c>
      <c r="D41" s="64">
        <v>4976714</v>
      </c>
      <c r="E41" s="64">
        <v>6068541</v>
      </c>
      <c r="F41" s="64">
        <v>5000000</v>
      </c>
      <c r="G41" s="64">
        <f>K33</f>
        <v>7045711</v>
      </c>
      <c r="H41" s="64">
        <f t="shared" si="7"/>
        <v>7045711</v>
      </c>
      <c r="I41" s="64">
        <v>7000000</v>
      </c>
      <c r="J41" s="64">
        <v>3918058</v>
      </c>
      <c r="K41" s="64">
        <v>146570</v>
      </c>
      <c r="L41" s="64"/>
      <c r="M41" s="64">
        <v>572782</v>
      </c>
      <c r="N41" s="64">
        <v>213349</v>
      </c>
      <c r="O41" s="64">
        <v>94772</v>
      </c>
      <c r="P41" s="35">
        <v>496297</v>
      </c>
      <c r="Q41" s="35">
        <v>132305</v>
      </c>
      <c r="R41" s="64">
        <v>470251</v>
      </c>
      <c r="S41" s="64">
        <v>568327</v>
      </c>
      <c r="T41" s="64">
        <v>183000</v>
      </c>
      <c r="U41" s="64">
        <v>250000</v>
      </c>
      <c r="V41" s="93">
        <f t="shared" si="2"/>
        <v>433000</v>
      </c>
      <c r="W41" s="96"/>
    </row>
    <row r="42" spans="1:23" s="75" customFormat="1" x14ac:dyDescent="0.3">
      <c r="A42" s="76"/>
      <c r="B42" s="83">
        <v>624800</v>
      </c>
      <c r="C42" s="67" t="s">
        <v>27</v>
      </c>
      <c r="D42" s="68">
        <v>240000</v>
      </c>
      <c r="E42" s="68">
        <v>387500</v>
      </c>
      <c r="F42" s="68">
        <v>600000</v>
      </c>
      <c r="G42" s="68">
        <v>600000</v>
      </c>
      <c r="H42" s="68">
        <f t="shared" si="7"/>
        <v>574300</v>
      </c>
      <c r="I42" s="68">
        <v>600000</v>
      </c>
      <c r="J42" s="68">
        <v>20000</v>
      </c>
      <c r="K42" s="68">
        <v>126500</v>
      </c>
      <c r="L42" s="68">
        <v>53500</v>
      </c>
      <c r="M42" s="68"/>
      <c r="N42" s="68">
        <v>75000</v>
      </c>
      <c r="O42" s="68">
        <v>120300</v>
      </c>
      <c r="P42" s="37"/>
      <c r="Q42" s="37">
        <v>51500</v>
      </c>
      <c r="R42" s="68"/>
      <c r="S42" s="68">
        <v>12500</v>
      </c>
      <c r="T42" s="68">
        <v>100000</v>
      </c>
      <c r="U42" s="68">
        <v>15000</v>
      </c>
      <c r="V42" s="99">
        <f t="shared" si="2"/>
        <v>115000</v>
      </c>
      <c r="W42" s="96"/>
    </row>
    <row r="43" spans="1:23" s="75" customFormat="1" x14ac:dyDescent="0.3">
      <c r="A43" s="73"/>
      <c r="B43" s="74">
        <v>625100</v>
      </c>
      <c r="C43" s="63" t="s">
        <v>130</v>
      </c>
      <c r="D43" s="64">
        <v>1164231</v>
      </c>
      <c r="E43" s="64">
        <v>2192174</v>
      </c>
      <c r="F43" s="64">
        <v>1300000</v>
      </c>
      <c r="G43" s="64">
        <v>1300000</v>
      </c>
      <c r="H43" s="64">
        <f t="shared" si="7"/>
        <v>1072877</v>
      </c>
      <c r="I43" s="64">
        <v>1300000</v>
      </c>
      <c r="J43" s="64">
        <v>1072877</v>
      </c>
      <c r="K43" s="64"/>
      <c r="L43" s="64"/>
      <c r="M43" s="64"/>
      <c r="N43" s="64"/>
      <c r="O43" s="64"/>
      <c r="P43" s="35"/>
      <c r="Q43" s="35"/>
      <c r="R43" s="64"/>
      <c r="S43" s="64"/>
      <c r="T43" s="64"/>
      <c r="U43" s="64"/>
      <c r="V43" s="93">
        <f t="shared" si="2"/>
        <v>0</v>
      </c>
      <c r="W43" s="96"/>
    </row>
    <row r="44" spans="1:23" s="75" customFormat="1" x14ac:dyDescent="0.3">
      <c r="A44" s="76"/>
      <c r="B44" s="77">
        <v>625200</v>
      </c>
      <c r="C44" s="70" t="s">
        <v>131</v>
      </c>
      <c r="D44" s="71">
        <v>132000</v>
      </c>
      <c r="E44" s="71">
        <v>49643</v>
      </c>
      <c r="F44" s="71">
        <v>200000</v>
      </c>
      <c r="G44" s="71">
        <v>200000</v>
      </c>
      <c r="H44" s="71">
        <f t="shared" si="7"/>
        <v>90500</v>
      </c>
      <c r="I44" s="71">
        <v>600000</v>
      </c>
      <c r="J44" s="71"/>
      <c r="K44" s="71"/>
      <c r="L44" s="71"/>
      <c r="M44" s="71"/>
      <c r="N44" s="71"/>
      <c r="O44" s="71">
        <v>90500</v>
      </c>
      <c r="P44" s="40"/>
      <c r="Q44" s="40"/>
      <c r="R44" s="71"/>
      <c r="S44" s="71"/>
      <c r="T44" s="71"/>
      <c r="U44" s="71"/>
      <c r="V44" s="99">
        <f t="shared" si="2"/>
        <v>0</v>
      </c>
      <c r="W44" s="96"/>
    </row>
    <row r="45" spans="1:23" s="75" customFormat="1" x14ac:dyDescent="0.3">
      <c r="A45" s="73"/>
      <c r="B45" s="74">
        <v>626500</v>
      </c>
      <c r="C45" s="63" t="s">
        <v>28</v>
      </c>
      <c r="D45" s="69">
        <v>150000</v>
      </c>
      <c r="E45" s="69">
        <v>145000</v>
      </c>
      <c r="F45" s="69">
        <v>200000</v>
      </c>
      <c r="G45" s="69">
        <v>200000</v>
      </c>
      <c r="H45" s="69">
        <f t="shared" si="7"/>
        <v>228000</v>
      </c>
      <c r="I45" s="64">
        <v>200000</v>
      </c>
      <c r="J45" s="64"/>
      <c r="K45" s="69">
        <v>100000</v>
      </c>
      <c r="L45" s="69">
        <v>50000</v>
      </c>
      <c r="M45" s="69"/>
      <c r="N45" s="69"/>
      <c r="O45" s="69">
        <v>78000</v>
      </c>
      <c r="P45" s="35"/>
      <c r="Q45" s="35"/>
      <c r="R45" s="64"/>
      <c r="S45" s="64"/>
      <c r="T45" s="64"/>
      <c r="U45" s="64"/>
      <c r="V45" s="93">
        <f t="shared" si="2"/>
        <v>0</v>
      </c>
      <c r="W45" s="96"/>
    </row>
    <row r="46" spans="1:23" s="75" customFormat="1" x14ac:dyDescent="0.3">
      <c r="A46" s="76"/>
      <c r="B46" s="83">
        <v>627200</v>
      </c>
      <c r="C46" s="67" t="s">
        <v>32</v>
      </c>
      <c r="D46" s="68">
        <v>320000</v>
      </c>
      <c r="E46" s="68">
        <v>395000</v>
      </c>
      <c r="F46" s="68">
        <v>500000</v>
      </c>
      <c r="G46" s="68">
        <v>500000</v>
      </c>
      <c r="H46" s="68">
        <f t="shared" si="7"/>
        <v>500000</v>
      </c>
      <c r="I46" s="68">
        <v>500000</v>
      </c>
      <c r="J46" s="68"/>
      <c r="K46" s="68">
        <v>450000</v>
      </c>
      <c r="L46" s="68"/>
      <c r="M46" s="68"/>
      <c r="N46" s="68"/>
      <c r="O46" s="68">
        <v>50000</v>
      </c>
      <c r="P46" s="37"/>
      <c r="Q46" s="37"/>
      <c r="R46" s="68"/>
      <c r="S46" s="68"/>
      <c r="T46" s="68"/>
      <c r="U46" s="68"/>
      <c r="V46" s="99">
        <f t="shared" si="2"/>
        <v>0</v>
      </c>
      <c r="W46" s="96"/>
    </row>
    <row r="47" spans="1:23" s="75" customFormat="1" x14ac:dyDescent="0.3">
      <c r="A47" s="73"/>
      <c r="B47" s="74">
        <v>627410</v>
      </c>
      <c r="C47" s="63" t="s">
        <v>34</v>
      </c>
      <c r="D47" s="69">
        <v>3042041</v>
      </c>
      <c r="E47" s="69">
        <v>4475210</v>
      </c>
      <c r="F47" s="69">
        <v>5000000</v>
      </c>
      <c r="G47" s="69">
        <v>2252525</v>
      </c>
      <c r="H47" s="69">
        <f t="shared" si="7"/>
        <v>2252525</v>
      </c>
      <c r="I47" s="64">
        <v>2500000</v>
      </c>
      <c r="J47" s="64"/>
      <c r="K47" s="64"/>
      <c r="L47" s="64"/>
      <c r="M47" s="64">
        <v>2252525</v>
      </c>
      <c r="N47" s="64"/>
      <c r="O47" s="64"/>
      <c r="P47" s="35"/>
      <c r="Q47" s="35"/>
      <c r="R47" s="64"/>
      <c r="S47" s="64"/>
      <c r="T47" s="64"/>
      <c r="U47" s="64"/>
      <c r="V47" s="93">
        <f t="shared" si="2"/>
        <v>0</v>
      </c>
      <c r="W47" s="96"/>
    </row>
    <row r="48" spans="1:23" s="75" customFormat="1" x14ac:dyDescent="0.3">
      <c r="A48" s="76"/>
      <c r="B48" s="77">
        <v>627510</v>
      </c>
      <c r="C48" s="70" t="s">
        <v>35</v>
      </c>
      <c r="D48" s="71"/>
      <c r="E48" s="71"/>
      <c r="F48" s="71"/>
      <c r="G48" s="71">
        <v>4158920</v>
      </c>
      <c r="H48" s="71"/>
      <c r="I48" s="71">
        <v>20000000</v>
      </c>
      <c r="J48" s="71"/>
      <c r="K48" s="71"/>
      <c r="L48" s="71"/>
      <c r="M48" s="71"/>
      <c r="N48" s="71"/>
      <c r="O48" s="71"/>
      <c r="P48" s="40"/>
      <c r="Q48" s="40"/>
      <c r="R48" s="71"/>
      <c r="S48" s="71"/>
      <c r="T48" s="71"/>
      <c r="U48" s="71"/>
      <c r="V48" s="99">
        <f t="shared" si="2"/>
        <v>0</v>
      </c>
      <c r="W48" s="96"/>
    </row>
    <row r="49" spans="1:23" s="75" customFormat="1" x14ac:dyDescent="0.3">
      <c r="A49" s="73"/>
      <c r="B49" s="74">
        <v>627600</v>
      </c>
      <c r="C49" s="63" t="s">
        <v>161</v>
      </c>
      <c r="D49" s="69">
        <v>210000</v>
      </c>
      <c r="E49" s="69">
        <v>2065000</v>
      </c>
      <c r="F49" s="69">
        <v>1700000</v>
      </c>
      <c r="G49" s="69">
        <v>1200000</v>
      </c>
      <c r="H49" s="69">
        <f t="shared" si="7"/>
        <v>1633200</v>
      </c>
      <c r="I49" s="64">
        <v>1500000</v>
      </c>
      <c r="J49" s="64">
        <v>1563200</v>
      </c>
      <c r="K49" s="64"/>
      <c r="L49" s="64"/>
      <c r="M49" s="64"/>
      <c r="N49" s="64"/>
      <c r="O49" s="64">
        <v>70000</v>
      </c>
      <c r="P49" s="35"/>
      <c r="Q49" s="35"/>
      <c r="R49" s="64"/>
      <c r="S49" s="64"/>
      <c r="T49" s="64"/>
      <c r="U49" s="64"/>
      <c r="V49" s="93">
        <f t="shared" si="2"/>
        <v>0</v>
      </c>
      <c r="W49" s="96"/>
    </row>
    <row r="50" spans="1:23" s="75" customFormat="1" x14ac:dyDescent="0.3">
      <c r="A50" s="76"/>
      <c r="B50" s="77">
        <v>627700</v>
      </c>
      <c r="C50" s="70" t="s">
        <v>151</v>
      </c>
      <c r="D50" s="71">
        <v>14559570</v>
      </c>
      <c r="E50" s="71">
        <v>1000000</v>
      </c>
      <c r="F50" s="71"/>
      <c r="G50" s="71"/>
      <c r="H50" s="71">
        <f t="shared" si="7"/>
        <v>0</v>
      </c>
      <c r="I50" s="71">
        <v>50000000</v>
      </c>
      <c r="J50" s="71"/>
      <c r="K50" s="71"/>
      <c r="L50" s="71"/>
      <c r="M50" s="71"/>
      <c r="N50" s="71"/>
      <c r="O50" s="71"/>
      <c r="P50" s="40"/>
      <c r="Q50" s="40"/>
      <c r="R50" s="71"/>
      <c r="S50" s="71"/>
      <c r="T50" s="71"/>
      <c r="U50" s="71"/>
      <c r="V50" s="99">
        <f t="shared" si="2"/>
        <v>0</v>
      </c>
      <c r="W50" s="96"/>
    </row>
    <row r="51" spans="1:23" s="75" customFormat="1" x14ac:dyDescent="0.3">
      <c r="A51" s="73"/>
      <c r="B51" s="74">
        <v>627800</v>
      </c>
      <c r="C51" s="63" t="s">
        <v>36</v>
      </c>
      <c r="D51" s="69">
        <v>200500</v>
      </c>
      <c r="E51" s="69">
        <v>582788</v>
      </c>
      <c r="F51" s="69">
        <v>800000</v>
      </c>
      <c r="G51" s="69">
        <v>800000</v>
      </c>
      <c r="H51" s="69">
        <f t="shared" si="7"/>
        <v>788260</v>
      </c>
      <c r="I51" s="64">
        <v>800000</v>
      </c>
      <c r="J51" s="64">
        <v>15000</v>
      </c>
      <c r="K51" s="64"/>
      <c r="L51" s="64">
        <v>35700</v>
      </c>
      <c r="M51" s="64"/>
      <c r="N51" s="64">
        <v>203560</v>
      </c>
      <c r="O51" s="64">
        <v>36000</v>
      </c>
      <c r="P51" s="35">
        <v>25000</v>
      </c>
      <c r="Q51" s="35"/>
      <c r="R51" s="64">
        <v>244000</v>
      </c>
      <c r="S51" s="64">
        <v>154000</v>
      </c>
      <c r="T51" s="64">
        <v>50000</v>
      </c>
      <c r="U51" s="64">
        <v>25000</v>
      </c>
      <c r="V51" s="93">
        <f t="shared" si="2"/>
        <v>75000</v>
      </c>
      <c r="W51" s="96"/>
    </row>
    <row r="52" spans="1:23" s="75" customFormat="1" x14ac:dyDescent="0.3">
      <c r="A52" s="76"/>
      <c r="B52" s="77">
        <v>627810</v>
      </c>
      <c r="C52" s="70" t="s">
        <v>29</v>
      </c>
      <c r="D52" s="71"/>
      <c r="E52" s="71">
        <v>1075000</v>
      </c>
      <c r="F52" s="71">
        <v>1000000</v>
      </c>
      <c r="G52" s="71">
        <v>1000000</v>
      </c>
      <c r="H52" s="71">
        <f t="shared" si="7"/>
        <v>1110000</v>
      </c>
      <c r="I52" s="71">
        <v>1000000</v>
      </c>
      <c r="J52" s="71"/>
      <c r="K52" s="71"/>
      <c r="L52" s="71"/>
      <c r="M52" s="71">
        <v>320000</v>
      </c>
      <c r="N52" s="71">
        <v>250000</v>
      </c>
      <c r="O52" s="71">
        <v>390000</v>
      </c>
      <c r="P52" s="40"/>
      <c r="Q52" s="40">
        <v>150000</v>
      </c>
      <c r="R52" s="71"/>
      <c r="S52" s="71"/>
      <c r="T52" s="71"/>
      <c r="U52" s="71"/>
      <c r="V52" s="99">
        <f t="shared" si="2"/>
        <v>0</v>
      </c>
      <c r="W52" s="96"/>
    </row>
    <row r="53" spans="1:23" s="75" customFormat="1" x14ac:dyDescent="0.3">
      <c r="A53" s="73"/>
      <c r="B53" s="74">
        <v>627110</v>
      </c>
      <c r="C53" s="63" t="s">
        <v>30</v>
      </c>
      <c r="D53" s="69"/>
      <c r="E53" s="69">
        <v>1144700</v>
      </c>
      <c r="F53" s="69">
        <v>1500000</v>
      </c>
      <c r="G53" s="69">
        <v>1500000</v>
      </c>
      <c r="H53" s="69">
        <f t="shared" si="7"/>
        <v>648155</v>
      </c>
      <c r="I53" s="69">
        <v>1000000</v>
      </c>
      <c r="J53" s="64"/>
      <c r="K53" s="64">
        <v>240000</v>
      </c>
      <c r="L53" s="64">
        <v>80000</v>
      </c>
      <c r="M53" s="64"/>
      <c r="N53" s="64"/>
      <c r="O53" s="64">
        <v>50000</v>
      </c>
      <c r="P53" s="35"/>
      <c r="Q53" s="35"/>
      <c r="R53" s="64">
        <v>38155</v>
      </c>
      <c r="S53" s="64">
        <v>80000</v>
      </c>
      <c r="T53" s="64">
        <v>80000</v>
      </c>
      <c r="U53" s="64">
        <v>80000</v>
      </c>
      <c r="V53" s="93">
        <f t="shared" si="2"/>
        <v>160000</v>
      </c>
      <c r="W53" s="96"/>
    </row>
    <row r="54" spans="1:23" s="75" customFormat="1" x14ac:dyDescent="0.3">
      <c r="A54" s="76"/>
      <c r="B54" s="77">
        <v>627830</v>
      </c>
      <c r="C54" s="70" t="s">
        <v>31</v>
      </c>
      <c r="D54" s="71"/>
      <c r="E54" s="71"/>
      <c r="F54" s="71">
        <v>500000</v>
      </c>
      <c r="G54" s="71">
        <v>500000</v>
      </c>
      <c r="H54" s="71">
        <f t="shared" si="7"/>
        <v>0</v>
      </c>
      <c r="I54" s="71">
        <v>500000</v>
      </c>
      <c r="J54" s="71"/>
      <c r="K54" s="71"/>
      <c r="L54" s="71"/>
      <c r="M54" s="71"/>
      <c r="N54" s="71"/>
      <c r="O54" s="71"/>
      <c r="P54" s="40"/>
      <c r="Q54" s="40"/>
      <c r="R54" s="71"/>
      <c r="S54" s="71"/>
      <c r="T54" s="71"/>
      <c r="U54" s="71"/>
      <c r="V54" s="99">
        <f t="shared" si="2"/>
        <v>0</v>
      </c>
      <c r="W54" s="96"/>
    </row>
    <row r="55" spans="1:23" s="75" customFormat="1" x14ac:dyDescent="0.3">
      <c r="A55" s="73"/>
      <c r="B55" s="74">
        <v>627840</v>
      </c>
      <c r="C55" s="63" t="s">
        <v>33</v>
      </c>
      <c r="D55" s="64"/>
      <c r="E55" s="64"/>
      <c r="F55" s="64"/>
      <c r="G55" s="64"/>
      <c r="H55" s="64">
        <f t="shared" si="7"/>
        <v>0</v>
      </c>
      <c r="I55" s="65"/>
      <c r="J55" s="65"/>
      <c r="K55" s="64"/>
      <c r="L55" s="64"/>
      <c r="M55" s="64"/>
      <c r="N55" s="64"/>
      <c r="O55" s="64"/>
      <c r="P55" s="35"/>
      <c r="Q55" s="35"/>
      <c r="R55" s="64"/>
      <c r="S55" s="64"/>
      <c r="T55" s="64"/>
      <c r="U55" s="64"/>
      <c r="V55" s="93">
        <f t="shared" si="2"/>
        <v>0</v>
      </c>
      <c r="W55" s="96"/>
    </row>
    <row r="56" spans="1:23" s="75" customFormat="1" x14ac:dyDescent="0.3">
      <c r="A56" s="76"/>
      <c r="B56" s="77">
        <v>628100</v>
      </c>
      <c r="C56" s="70" t="s">
        <v>37</v>
      </c>
      <c r="D56" s="71">
        <v>5575890</v>
      </c>
      <c r="E56" s="71">
        <v>3174383</v>
      </c>
      <c r="F56" s="71">
        <v>2000000</v>
      </c>
      <c r="G56" s="71">
        <v>1200000</v>
      </c>
      <c r="H56" s="71">
        <f t="shared" si="7"/>
        <v>1475425</v>
      </c>
      <c r="I56" s="71">
        <v>1500000</v>
      </c>
      <c r="J56" s="71">
        <v>109000</v>
      </c>
      <c r="K56" s="71">
        <v>83500</v>
      </c>
      <c r="L56" s="71">
        <v>93500</v>
      </c>
      <c r="M56" s="71">
        <v>118250</v>
      </c>
      <c r="N56" s="71">
        <v>88500</v>
      </c>
      <c r="O56" s="71">
        <v>98750</v>
      </c>
      <c r="P56" s="40">
        <v>98750</v>
      </c>
      <c r="Q56" s="40">
        <v>208475</v>
      </c>
      <c r="R56" s="71">
        <v>161400</v>
      </c>
      <c r="S56" s="71">
        <v>115300</v>
      </c>
      <c r="T56" s="71">
        <v>150000</v>
      </c>
      <c r="U56" s="71">
        <v>150000</v>
      </c>
      <c r="V56" s="99">
        <f t="shared" si="2"/>
        <v>300000</v>
      </c>
      <c r="W56" s="96"/>
    </row>
    <row r="57" spans="1:23" s="75" customFormat="1" x14ac:dyDescent="0.3">
      <c r="A57" s="73"/>
      <c r="B57" s="74">
        <v>628810</v>
      </c>
      <c r="C57" s="63" t="s">
        <v>38</v>
      </c>
      <c r="D57" s="69">
        <v>9188037</v>
      </c>
      <c r="E57" s="69">
        <v>7977043</v>
      </c>
      <c r="F57" s="69">
        <v>7000000</v>
      </c>
      <c r="G57" s="69">
        <v>4000000</v>
      </c>
      <c r="H57" s="69">
        <f t="shared" si="7"/>
        <v>3931900</v>
      </c>
      <c r="I57" s="64">
        <v>4000000</v>
      </c>
      <c r="J57" s="64">
        <v>360100</v>
      </c>
      <c r="K57" s="64">
        <v>340100</v>
      </c>
      <c r="L57" s="64">
        <v>360100</v>
      </c>
      <c r="M57" s="64">
        <v>340100</v>
      </c>
      <c r="N57" s="64">
        <v>340100</v>
      </c>
      <c r="O57" s="64">
        <v>340100</v>
      </c>
      <c r="P57" s="35">
        <v>940300</v>
      </c>
      <c r="Q57" s="35">
        <v>80000</v>
      </c>
      <c r="R57" s="64">
        <v>21000</v>
      </c>
      <c r="S57" s="64">
        <v>270000</v>
      </c>
      <c r="T57" s="64">
        <v>270000</v>
      </c>
      <c r="U57" s="64">
        <v>270000</v>
      </c>
      <c r="V57" s="93">
        <f t="shared" si="2"/>
        <v>540000</v>
      </c>
      <c r="W57" s="96"/>
    </row>
    <row r="58" spans="1:23" s="82" customFormat="1" x14ac:dyDescent="0.3">
      <c r="A58" s="78"/>
      <c r="B58" s="79">
        <v>63</v>
      </c>
      <c r="C58" s="80" t="s">
        <v>52</v>
      </c>
      <c r="D58" s="81">
        <f>+SUM(D59:D75)</f>
        <v>135783369</v>
      </c>
      <c r="E58" s="81">
        <f>+SUM(E59:E75)</f>
        <v>128464480</v>
      </c>
      <c r="F58" s="81">
        <f>+SUM(F59:F75)</f>
        <v>141292400</v>
      </c>
      <c r="G58" s="81">
        <f>+SUM(G59:G75)</f>
        <v>117971658</v>
      </c>
      <c r="H58" s="81">
        <f>SUM(H59:H75)</f>
        <v>101237922</v>
      </c>
      <c r="I58" s="81">
        <f>+SUM(I59:I75)</f>
        <v>134500000</v>
      </c>
      <c r="J58" s="81">
        <f>SUM(J59:J75)</f>
        <v>11278274</v>
      </c>
      <c r="K58" s="81">
        <f>SUM(K59:K75)</f>
        <v>12024442</v>
      </c>
      <c r="L58" s="81">
        <f>SUM(L59:L75)</f>
        <v>4790448</v>
      </c>
      <c r="M58" s="81">
        <f>SUM(M59:M75)</f>
        <v>2273651</v>
      </c>
      <c r="N58" s="81">
        <f>SUM(N59:N75)</f>
        <v>12608112</v>
      </c>
      <c r="O58" s="81">
        <f>SUM(O59:O75)</f>
        <v>4378501</v>
      </c>
      <c r="P58" s="81">
        <f>SUM(P59:P75)</f>
        <v>2042941</v>
      </c>
      <c r="Q58" s="81">
        <f>SUM(Q59:Q75)</f>
        <v>1368011</v>
      </c>
      <c r="R58" s="81">
        <f>SUM(R59:R75)</f>
        <v>5288282</v>
      </c>
      <c r="S58" s="81">
        <f>SUM(S59:S75)</f>
        <v>2249084</v>
      </c>
      <c r="T58" s="81">
        <f>SUM(T59:T75)</f>
        <v>40846088</v>
      </c>
      <c r="U58" s="81">
        <f>SUM(U59:U75)</f>
        <v>2090088</v>
      </c>
      <c r="V58" s="81">
        <f>SUM(V59:V75)</f>
        <v>42936176</v>
      </c>
      <c r="W58" s="97"/>
    </row>
    <row r="59" spans="1:23" s="75" customFormat="1" x14ac:dyDescent="0.3">
      <c r="A59" s="73"/>
      <c r="B59" s="74">
        <v>631000</v>
      </c>
      <c r="C59" s="63" t="s">
        <v>39</v>
      </c>
      <c r="D59" s="69">
        <v>4096138</v>
      </c>
      <c r="E59" s="69">
        <v>5772329</v>
      </c>
      <c r="F59" s="69">
        <v>6000000</v>
      </c>
      <c r="G59" s="69">
        <v>3500000</v>
      </c>
      <c r="H59" s="69">
        <f t="shared" ref="H59:H75" si="8">+SUM(J59:U59)</f>
        <v>3564693</v>
      </c>
      <c r="I59" s="64">
        <v>4000000</v>
      </c>
      <c r="J59" s="69">
        <v>159066</v>
      </c>
      <c r="K59" s="69">
        <v>181094</v>
      </c>
      <c r="L59" s="69">
        <v>588473</v>
      </c>
      <c r="M59" s="69">
        <v>186451</v>
      </c>
      <c r="N59" s="69">
        <v>133512</v>
      </c>
      <c r="O59" s="69">
        <v>536301</v>
      </c>
      <c r="P59" s="38">
        <v>160041</v>
      </c>
      <c r="Q59" s="35"/>
      <c r="R59" s="64">
        <v>309059</v>
      </c>
      <c r="S59" s="64">
        <v>210696</v>
      </c>
      <c r="T59" s="64">
        <v>450000</v>
      </c>
      <c r="U59" s="64">
        <v>650000</v>
      </c>
      <c r="V59" s="93">
        <f t="shared" si="2"/>
        <v>1100000</v>
      </c>
      <c r="W59" s="96"/>
    </row>
    <row r="60" spans="1:23" s="75" customFormat="1" x14ac:dyDescent="0.3">
      <c r="A60" s="76"/>
      <c r="B60" s="77">
        <v>632200</v>
      </c>
      <c r="C60" s="67" t="s">
        <v>143</v>
      </c>
      <c r="D60" s="71"/>
      <c r="E60" s="71"/>
      <c r="F60" s="71"/>
      <c r="G60" s="71"/>
      <c r="H60" s="71">
        <f t="shared" si="8"/>
        <v>1122061</v>
      </c>
      <c r="I60" s="71"/>
      <c r="J60" s="71"/>
      <c r="K60" s="71"/>
      <c r="L60" s="71"/>
      <c r="M60" s="71">
        <v>600000</v>
      </c>
      <c r="N60" s="71"/>
      <c r="O60" s="71">
        <v>400000</v>
      </c>
      <c r="P60" s="40"/>
      <c r="Q60" s="40">
        <v>122061</v>
      </c>
      <c r="R60" s="71"/>
      <c r="S60" s="71"/>
      <c r="T60" s="71"/>
      <c r="U60" s="71"/>
      <c r="V60" s="99">
        <f t="shared" si="2"/>
        <v>0</v>
      </c>
      <c r="W60" s="96"/>
    </row>
    <row r="61" spans="1:23" s="75" customFormat="1" x14ac:dyDescent="0.3">
      <c r="A61" s="73"/>
      <c r="B61" s="74">
        <v>632410</v>
      </c>
      <c r="C61" s="63" t="s">
        <v>40</v>
      </c>
      <c r="D61" s="64">
        <v>5350500</v>
      </c>
      <c r="E61" s="64">
        <v>9512000</v>
      </c>
      <c r="F61" s="64">
        <v>5350500</v>
      </c>
      <c r="G61" s="64">
        <v>5350500</v>
      </c>
      <c r="H61" s="64">
        <f t="shared" si="8"/>
        <v>5181000</v>
      </c>
      <c r="I61" s="64">
        <v>6000000</v>
      </c>
      <c r="J61" s="64">
        <v>425000</v>
      </c>
      <c r="K61" s="64"/>
      <c r="L61" s="64"/>
      <c r="M61" s="64"/>
      <c r="N61" s="64"/>
      <c r="O61" s="64"/>
      <c r="P61" s="35"/>
      <c r="Q61" s="35"/>
      <c r="R61" s="64"/>
      <c r="S61" s="64"/>
      <c r="T61" s="64">
        <v>4756000</v>
      </c>
      <c r="U61" s="64"/>
      <c r="V61" s="93">
        <f t="shared" si="2"/>
        <v>4756000</v>
      </c>
      <c r="W61" s="96"/>
    </row>
    <row r="62" spans="1:23" s="75" customFormat="1" x14ac:dyDescent="0.3">
      <c r="A62" s="76"/>
      <c r="B62" s="83">
        <v>632420</v>
      </c>
      <c r="C62" s="67" t="s">
        <v>41</v>
      </c>
      <c r="D62" s="68">
        <v>2378000</v>
      </c>
      <c r="E62" s="68">
        <v>7885200</v>
      </c>
      <c r="F62" s="68">
        <v>8441900</v>
      </c>
      <c r="G62" s="68">
        <v>8441900</v>
      </c>
      <c r="H62" s="68">
        <f t="shared" si="8"/>
        <v>13554600</v>
      </c>
      <c r="I62" s="68">
        <v>14000000</v>
      </c>
      <c r="J62" s="68">
        <v>1842950</v>
      </c>
      <c r="K62" s="68">
        <v>1307900</v>
      </c>
      <c r="L62" s="68">
        <v>951200</v>
      </c>
      <c r="M62" s="68">
        <v>951200</v>
      </c>
      <c r="N62" s="68">
        <v>951200</v>
      </c>
      <c r="O62" s="68">
        <v>951200</v>
      </c>
      <c r="P62" s="37">
        <v>951200</v>
      </c>
      <c r="Q62" s="37">
        <v>951200</v>
      </c>
      <c r="R62" s="68">
        <v>1842950</v>
      </c>
      <c r="S62" s="68">
        <v>951200</v>
      </c>
      <c r="T62" s="68">
        <v>951200</v>
      </c>
      <c r="U62" s="68">
        <v>951200</v>
      </c>
      <c r="V62" s="99">
        <f t="shared" si="2"/>
        <v>1902400</v>
      </c>
      <c r="W62" s="96"/>
    </row>
    <row r="63" spans="1:23" s="75" customFormat="1" x14ac:dyDescent="0.3">
      <c r="A63" s="73"/>
      <c r="B63" s="74">
        <v>632430</v>
      </c>
      <c r="C63" s="63" t="s">
        <v>42</v>
      </c>
      <c r="D63" s="64"/>
      <c r="E63" s="64"/>
      <c r="F63" s="64">
        <v>1000000</v>
      </c>
      <c r="G63" s="64">
        <v>1000000</v>
      </c>
      <c r="H63" s="64">
        <f t="shared" si="8"/>
        <v>0</v>
      </c>
      <c r="I63" s="64">
        <v>2000000</v>
      </c>
      <c r="J63" s="65"/>
      <c r="K63" s="64"/>
      <c r="L63" s="64"/>
      <c r="M63" s="64"/>
      <c r="N63" s="64"/>
      <c r="O63" s="64"/>
      <c r="P63" s="35"/>
      <c r="Q63" s="35"/>
      <c r="R63" s="64"/>
      <c r="S63" s="64"/>
      <c r="T63" s="64"/>
      <c r="U63" s="64"/>
      <c r="V63" s="93">
        <f t="shared" si="2"/>
        <v>0</v>
      </c>
      <c r="W63" s="96"/>
    </row>
    <row r="64" spans="1:23" s="75" customFormat="1" x14ac:dyDescent="0.3">
      <c r="A64" s="76"/>
      <c r="B64" s="83">
        <v>632500</v>
      </c>
      <c r="C64" s="67" t="s">
        <v>43</v>
      </c>
      <c r="D64" s="68">
        <v>260000</v>
      </c>
      <c r="E64" s="68">
        <v>1332590</v>
      </c>
      <c r="F64" s="68">
        <v>1500000</v>
      </c>
      <c r="G64" s="68">
        <v>1500000</v>
      </c>
      <c r="H64" s="68">
        <f t="shared" si="8"/>
        <v>27000</v>
      </c>
      <c r="I64" s="68">
        <v>1000000</v>
      </c>
      <c r="J64" s="68">
        <v>25000</v>
      </c>
      <c r="K64" s="68"/>
      <c r="L64" s="68"/>
      <c r="M64" s="68"/>
      <c r="N64" s="68"/>
      <c r="O64" s="68"/>
      <c r="P64" s="37">
        <v>2000</v>
      </c>
      <c r="Q64" s="37"/>
      <c r="R64" s="68"/>
      <c r="S64" s="68"/>
      <c r="T64" s="68"/>
      <c r="U64" s="68"/>
      <c r="V64" s="99">
        <f t="shared" si="2"/>
        <v>0</v>
      </c>
      <c r="W64" s="96"/>
    </row>
    <row r="65" spans="1:23" s="75" customFormat="1" x14ac:dyDescent="0.3">
      <c r="A65" s="73"/>
      <c r="B65" s="74">
        <v>632700</v>
      </c>
      <c r="C65" s="63" t="s">
        <v>44</v>
      </c>
      <c r="D65" s="64">
        <v>77370715</v>
      </c>
      <c r="E65" s="64">
        <v>38667192</v>
      </c>
      <c r="F65" s="64">
        <v>34000000</v>
      </c>
      <c r="G65" s="64">
        <v>20000000</v>
      </c>
      <c r="H65" s="64">
        <f t="shared" si="8"/>
        <v>9718238</v>
      </c>
      <c r="I65" s="64">
        <v>13000000</v>
      </c>
      <c r="J65" s="64">
        <v>2595833</v>
      </c>
      <c r="K65" s="64">
        <v>3995913</v>
      </c>
      <c r="L65" s="64">
        <v>768055</v>
      </c>
      <c r="M65" s="64">
        <v>262500</v>
      </c>
      <c r="N65" s="64">
        <v>412500</v>
      </c>
      <c r="O65" s="64">
        <v>262500</v>
      </c>
      <c r="P65" s="35"/>
      <c r="Q65" s="35"/>
      <c r="R65" s="64">
        <v>254273</v>
      </c>
      <c r="S65" s="64">
        <v>388888</v>
      </c>
      <c r="T65" s="64">
        <v>388888</v>
      </c>
      <c r="U65" s="64">
        <v>388888</v>
      </c>
      <c r="V65" s="93">
        <f t="shared" si="2"/>
        <v>777776</v>
      </c>
      <c r="W65" s="96"/>
    </row>
    <row r="66" spans="1:23" s="75" customFormat="1" x14ac:dyDescent="0.3">
      <c r="A66" s="76"/>
      <c r="B66" s="77">
        <v>632800</v>
      </c>
      <c r="C66" s="70" t="s">
        <v>144</v>
      </c>
      <c r="D66" s="71"/>
      <c r="E66" s="71"/>
      <c r="F66" s="71"/>
      <c r="G66" s="71"/>
      <c r="H66" s="71">
        <f t="shared" si="8"/>
        <v>0</v>
      </c>
      <c r="I66" s="71">
        <v>500000</v>
      </c>
      <c r="J66" s="71"/>
      <c r="K66" s="71"/>
      <c r="L66" s="71"/>
      <c r="M66" s="71"/>
      <c r="N66" s="71"/>
      <c r="O66" s="71"/>
      <c r="P66" s="40"/>
      <c r="Q66" s="40"/>
      <c r="R66" s="71"/>
      <c r="S66" s="71"/>
      <c r="T66" s="71"/>
      <c r="U66" s="71"/>
      <c r="V66" s="99">
        <f t="shared" si="2"/>
        <v>0</v>
      </c>
      <c r="W66" s="96"/>
    </row>
    <row r="67" spans="1:23" s="75" customFormat="1" x14ac:dyDescent="0.3">
      <c r="A67" s="73"/>
      <c r="B67" s="74">
        <v>633000</v>
      </c>
      <c r="C67" s="63" t="s">
        <v>45</v>
      </c>
      <c r="D67" s="69">
        <v>200000</v>
      </c>
      <c r="E67" s="69"/>
      <c r="F67" s="69">
        <v>500000</v>
      </c>
      <c r="G67" s="69">
        <v>500000</v>
      </c>
      <c r="H67" s="69">
        <f t="shared" si="8"/>
        <v>0</v>
      </c>
      <c r="I67" s="69">
        <v>500000</v>
      </c>
      <c r="J67" s="69"/>
      <c r="K67" s="69"/>
      <c r="L67" s="69"/>
      <c r="M67" s="69"/>
      <c r="N67" s="69"/>
      <c r="O67" s="69"/>
      <c r="P67" s="38"/>
      <c r="Q67" s="35"/>
      <c r="R67" s="64"/>
      <c r="S67" s="64"/>
      <c r="T67" s="64"/>
      <c r="U67" s="64"/>
      <c r="V67" s="93">
        <f t="shared" si="2"/>
        <v>0</v>
      </c>
      <c r="W67" s="96"/>
    </row>
    <row r="68" spans="1:23" s="75" customFormat="1" x14ac:dyDescent="0.3">
      <c r="A68" s="76"/>
      <c r="B68" s="77">
        <v>635100</v>
      </c>
      <c r="C68" s="70" t="s">
        <v>46</v>
      </c>
      <c r="D68" s="71">
        <v>6583275</v>
      </c>
      <c r="E68" s="71">
        <v>6747818</v>
      </c>
      <c r="F68" s="71">
        <v>7000000</v>
      </c>
      <c r="G68" s="71">
        <f>H68</f>
        <v>7179258</v>
      </c>
      <c r="H68" s="71">
        <f t="shared" si="8"/>
        <v>7179258</v>
      </c>
      <c r="I68" s="71">
        <v>8000000</v>
      </c>
      <c r="J68" s="71">
        <v>3899473</v>
      </c>
      <c r="K68" s="71">
        <v>3279785</v>
      </c>
      <c r="L68" s="71"/>
      <c r="M68" s="71"/>
      <c r="N68" s="71"/>
      <c r="O68" s="71"/>
      <c r="P68" s="40"/>
      <c r="Q68" s="40"/>
      <c r="R68" s="71"/>
      <c r="S68" s="71"/>
      <c r="T68" s="71"/>
      <c r="U68" s="71"/>
      <c r="V68" s="99">
        <f t="shared" si="2"/>
        <v>0</v>
      </c>
      <c r="W68" s="96"/>
    </row>
    <row r="69" spans="1:23" s="75" customFormat="1" x14ac:dyDescent="0.3">
      <c r="A69" s="73"/>
      <c r="B69" s="74">
        <v>638310</v>
      </c>
      <c r="C69" s="63" t="s">
        <v>47</v>
      </c>
      <c r="D69" s="69">
        <v>5447792</v>
      </c>
      <c r="E69" s="69">
        <v>5638800</v>
      </c>
      <c r="F69" s="69">
        <v>10000000</v>
      </c>
      <c r="G69" s="69">
        <v>10000000</v>
      </c>
      <c r="H69" s="69">
        <f t="shared" si="8"/>
        <v>2730322</v>
      </c>
      <c r="I69" s="69">
        <v>5000000</v>
      </c>
      <c r="J69" s="64">
        <v>470952</v>
      </c>
      <c r="K69" s="69">
        <v>203000</v>
      </c>
      <c r="L69" s="69">
        <v>167720</v>
      </c>
      <c r="M69" s="69">
        <v>28500</v>
      </c>
      <c r="N69" s="69">
        <v>763900</v>
      </c>
      <c r="O69" s="69">
        <v>28500</v>
      </c>
      <c r="P69" s="38">
        <v>163700</v>
      </c>
      <c r="Q69" s="35">
        <v>124750</v>
      </c>
      <c r="R69" s="64">
        <v>251000</v>
      </c>
      <c r="S69" s="64">
        <v>128300</v>
      </c>
      <c r="T69" s="64">
        <v>300000</v>
      </c>
      <c r="U69" s="64">
        <v>100000</v>
      </c>
      <c r="V69" s="93">
        <f t="shared" si="2"/>
        <v>400000</v>
      </c>
      <c r="W69" s="96"/>
    </row>
    <row r="70" spans="1:23" s="75" customFormat="1" x14ac:dyDescent="0.3">
      <c r="A70" s="76"/>
      <c r="B70" s="77">
        <v>638330</v>
      </c>
      <c r="C70" s="70" t="s">
        <v>48</v>
      </c>
      <c r="D70" s="71">
        <v>5581987</v>
      </c>
      <c r="E70" s="71">
        <v>20442810</v>
      </c>
      <c r="F70" s="71">
        <v>30000000</v>
      </c>
      <c r="G70" s="71">
        <v>30000000</v>
      </c>
      <c r="H70" s="71">
        <f t="shared" si="8"/>
        <v>30000000</v>
      </c>
      <c r="I70" s="71">
        <v>30000000</v>
      </c>
      <c r="J70" s="71"/>
      <c r="K70" s="71"/>
      <c r="L70" s="71"/>
      <c r="M70" s="71"/>
      <c r="N70" s="71"/>
      <c r="O70" s="71"/>
      <c r="P70" s="40"/>
      <c r="Q70" s="40"/>
      <c r="R70" s="71"/>
      <c r="S70" s="71"/>
      <c r="T70" s="71">
        <v>30000000</v>
      </c>
      <c r="U70" s="71"/>
      <c r="V70" s="99">
        <f t="shared" ref="V70:V98" si="9">SUM(T70:U70)</f>
        <v>30000000</v>
      </c>
      <c r="W70" s="96"/>
    </row>
    <row r="71" spans="1:23" s="75" customFormat="1" x14ac:dyDescent="0.3">
      <c r="A71" s="73"/>
      <c r="B71" s="74">
        <v>638340</v>
      </c>
      <c r="C71" s="63" t="s">
        <v>49</v>
      </c>
      <c r="D71" s="69"/>
      <c r="E71" s="69">
        <v>9131000</v>
      </c>
      <c r="F71" s="69">
        <v>500000</v>
      </c>
      <c r="G71" s="69">
        <v>500000</v>
      </c>
      <c r="H71" s="69">
        <f t="shared" si="8"/>
        <v>526750</v>
      </c>
      <c r="I71" s="69">
        <v>500000</v>
      </c>
      <c r="J71" s="69">
        <v>60000</v>
      </c>
      <c r="K71" s="69">
        <v>466750</v>
      </c>
      <c r="L71" s="69"/>
      <c r="M71" s="69"/>
      <c r="N71" s="69"/>
      <c r="O71" s="69"/>
      <c r="P71" s="38"/>
      <c r="Q71" s="35"/>
      <c r="R71" s="64"/>
      <c r="S71" s="64"/>
      <c r="T71" s="64"/>
      <c r="U71" s="64"/>
      <c r="V71" s="93">
        <f t="shared" si="9"/>
        <v>0</v>
      </c>
      <c r="W71" s="96"/>
    </row>
    <row r="72" spans="1:23" s="75" customFormat="1" x14ac:dyDescent="0.3">
      <c r="A72" s="76"/>
      <c r="B72" s="77"/>
      <c r="C72" s="70" t="s">
        <v>164</v>
      </c>
      <c r="D72" s="68"/>
      <c r="E72" s="68"/>
      <c r="F72" s="68"/>
      <c r="G72" s="68"/>
      <c r="H72" s="68"/>
      <c r="I72" s="68">
        <v>20000000</v>
      </c>
      <c r="J72" s="68"/>
      <c r="K72" s="68"/>
      <c r="L72" s="68"/>
      <c r="M72" s="68"/>
      <c r="N72" s="68"/>
      <c r="O72" s="68"/>
      <c r="P72" s="37"/>
      <c r="Q72" s="37"/>
      <c r="R72" s="68"/>
      <c r="S72" s="68"/>
      <c r="T72" s="68"/>
      <c r="U72" s="68"/>
      <c r="V72" s="99">
        <f t="shared" si="9"/>
        <v>0</v>
      </c>
      <c r="W72" s="96"/>
    </row>
    <row r="73" spans="1:23" s="75" customFormat="1" x14ac:dyDescent="0.3">
      <c r="A73" s="73"/>
      <c r="B73" s="74">
        <v>638410</v>
      </c>
      <c r="C73" s="63" t="s">
        <v>133</v>
      </c>
      <c r="D73" s="64">
        <v>8411500</v>
      </c>
      <c r="E73" s="64">
        <v>11862691</v>
      </c>
      <c r="F73" s="64">
        <v>22000000</v>
      </c>
      <c r="G73" s="64">
        <v>20000000</v>
      </c>
      <c r="H73" s="64">
        <f t="shared" si="8"/>
        <v>20100000</v>
      </c>
      <c r="I73" s="64">
        <v>20000000</v>
      </c>
      <c r="J73" s="64">
        <v>1700000</v>
      </c>
      <c r="K73" s="64"/>
      <c r="L73" s="64">
        <v>1200000</v>
      </c>
      <c r="M73" s="64"/>
      <c r="N73" s="64">
        <v>9500000</v>
      </c>
      <c r="O73" s="64">
        <v>2200000</v>
      </c>
      <c r="P73" s="35">
        <v>250000</v>
      </c>
      <c r="Q73" s="35"/>
      <c r="R73" s="64">
        <v>2300000</v>
      </c>
      <c r="S73" s="64">
        <v>450000</v>
      </c>
      <c r="T73" s="64">
        <v>2500000</v>
      </c>
      <c r="U73" s="64"/>
      <c r="V73" s="93">
        <f t="shared" si="9"/>
        <v>2500000</v>
      </c>
      <c r="W73" s="96"/>
    </row>
    <row r="74" spans="1:23" s="75" customFormat="1" x14ac:dyDescent="0.3">
      <c r="A74" s="76"/>
      <c r="B74" s="83">
        <v>638420</v>
      </c>
      <c r="C74" s="67" t="s">
        <v>50</v>
      </c>
      <c r="D74" s="68">
        <v>7165000</v>
      </c>
      <c r="E74" s="68">
        <v>9072050</v>
      </c>
      <c r="F74" s="68">
        <v>10000000</v>
      </c>
      <c r="G74" s="68">
        <v>5000000</v>
      </c>
      <c r="H74" s="68">
        <f t="shared" si="8"/>
        <v>5119000</v>
      </c>
      <c r="I74" s="68">
        <v>5000000</v>
      </c>
      <c r="J74" s="68">
        <v>100000</v>
      </c>
      <c r="K74" s="68">
        <v>175000</v>
      </c>
      <c r="L74" s="68">
        <v>1115000</v>
      </c>
      <c r="M74" s="68">
        <v>245000</v>
      </c>
      <c r="N74" s="68">
        <v>847000</v>
      </c>
      <c r="O74" s="68"/>
      <c r="P74" s="37">
        <v>516000</v>
      </c>
      <c r="Q74" s="37">
        <v>170000</v>
      </c>
      <c r="R74" s="68">
        <v>331000</v>
      </c>
      <c r="S74" s="68">
        <v>120000</v>
      </c>
      <c r="T74" s="68">
        <v>1500000</v>
      </c>
      <c r="U74" s="68"/>
      <c r="V74" s="99">
        <f t="shared" si="9"/>
        <v>1500000</v>
      </c>
      <c r="W74" s="96"/>
    </row>
    <row r="75" spans="1:23" s="75" customFormat="1" x14ac:dyDescent="0.3">
      <c r="A75" s="73"/>
      <c r="B75" s="74">
        <v>638430</v>
      </c>
      <c r="C75" s="63" t="s">
        <v>132</v>
      </c>
      <c r="D75" s="64">
        <v>12938462</v>
      </c>
      <c r="E75" s="64">
        <v>2400000</v>
      </c>
      <c r="F75" s="64">
        <v>5000000</v>
      </c>
      <c r="G75" s="64">
        <v>5000000</v>
      </c>
      <c r="H75" s="64">
        <f t="shared" si="8"/>
        <v>2415000</v>
      </c>
      <c r="I75" s="64">
        <v>5000000</v>
      </c>
      <c r="J75" s="64"/>
      <c r="K75" s="64">
        <v>2415000</v>
      </c>
      <c r="L75" s="64"/>
      <c r="M75" s="64"/>
      <c r="N75" s="64"/>
      <c r="O75" s="64"/>
      <c r="P75" s="35"/>
      <c r="Q75" s="35"/>
      <c r="R75" s="64"/>
      <c r="S75" s="64"/>
      <c r="T75" s="64"/>
      <c r="U75" s="64"/>
      <c r="V75" s="93">
        <f t="shared" si="9"/>
        <v>0</v>
      </c>
      <c r="W75" s="96"/>
    </row>
    <row r="76" spans="1:23" s="82" customFormat="1" x14ac:dyDescent="0.3">
      <c r="A76" s="78"/>
      <c r="B76" s="79">
        <v>64</v>
      </c>
      <c r="C76" s="80" t="s">
        <v>57</v>
      </c>
      <c r="D76" s="81">
        <f>+SUM(D77:D82)</f>
        <v>8223180</v>
      </c>
      <c r="E76" s="81">
        <f>+SUM(E77:E82)</f>
        <v>11914202</v>
      </c>
      <c r="F76" s="81">
        <f>+SUM(F77:F82)</f>
        <v>28250000</v>
      </c>
      <c r="G76" s="81">
        <f>+SUM(G77:G82)</f>
        <v>33550000</v>
      </c>
      <c r="H76" s="81">
        <f>SUM(H77:H82)</f>
        <v>33360899</v>
      </c>
      <c r="I76" s="81">
        <f>+SUM(I77:I82)</f>
        <v>18350000</v>
      </c>
      <c r="J76" s="81">
        <f t="shared" ref="J76:V76" si="10">SUM(J77:J82)</f>
        <v>764906</v>
      </c>
      <c r="K76" s="81">
        <f t="shared" si="10"/>
        <v>749906</v>
      </c>
      <c r="L76" s="81">
        <f t="shared" si="10"/>
        <v>21868250</v>
      </c>
      <c r="M76" s="81">
        <f t="shared" si="10"/>
        <v>1461442</v>
      </c>
      <c r="N76" s="81">
        <f t="shared" si="10"/>
        <v>1490349</v>
      </c>
      <c r="O76" s="81">
        <f t="shared" si="10"/>
        <v>760314</v>
      </c>
      <c r="P76" s="81">
        <f t="shared" si="10"/>
        <v>2113834</v>
      </c>
      <c r="Q76" s="81">
        <f t="shared" si="10"/>
        <v>867916</v>
      </c>
      <c r="R76" s="81">
        <f t="shared" si="10"/>
        <v>806507</v>
      </c>
      <c r="S76" s="81">
        <f t="shared" si="10"/>
        <v>817475</v>
      </c>
      <c r="T76" s="81">
        <f t="shared" si="10"/>
        <v>830000</v>
      </c>
      <c r="U76" s="81">
        <f t="shared" si="10"/>
        <v>830000</v>
      </c>
      <c r="V76" s="81">
        <f t="shared" si="10"/>
        <v>1660000</v>
      </c>
      <c r="W76" s="97"/>
    </row>
    <row r="77" spans="1:23" s="75" customFormat="1" x14ac:dyDescent="0.3">
      <c r="A77" s="73"/>
      <c r="B77" s="74">
        <v>641100</v>
      </c>
      <c r="C77" s="63" t="s">
        <v>53</v>
      </c>
      <c r="D77" s="64">
        <v>1853240</v>
      </c>
      <c r="E77" s="64">
        <v>1853240</v>
      </c>
      <c r="F77" s="64">
        <v>2000000</v>
      </c>
      <c r="G77" s="64">
        <v>2000000</v>
      </c>
      <c r="H77" s="64">
        <f t="shared" ref="H77:H82" si="11">+SUM(J77:U77)</f>
        <v>2033240</v>
      </c>
      <c r="I77" s="64">
        <v>2000000</v>
      </c>
      <c r="J77" s="64"/>
      <c r="K77" s="64"/>
      <c r="L77" s="64">
        <v>1106100</v>
      </c>
      <c r="M77" s="64">
        <v>500000</v>
      </c>
      <c r="N77" s="64">
        <v>427140</v>
      </c>
      <c r="O77" s="64"/>
      <c r="P77" s="35"/>
      <c r="Q77" s="35"/>
      <c r="R77" s="64"/>
      <c r="S77" s="64"/>
      <c r="T77" s="64"/>
      <c r="U77" s="64"/>
      <c r="V77" s="93">
        <f t="shared" si="9"/>
        <v>0</v>
      </c>
      <c r="W77" s="96"/>
    </row>
    <row r="78" spans="1:23" s="75" customFormat="1" x14ac:dyDescent="0.3">
      <c r="A78" s="76"/>
      <c r="B78" s="83">
        <v>641300</v>
      </c>
      <c r="C78" s="67" t="s">
        <v>54</v>
      </c>
      <c r="D78" s="68">
        <v>6001840</v>
      </c>
      <c r="E78" s="68">
        <v>9874162</v>
      </c>
      <c r="F78" s="68">
        <v>11000000</v>
      </c>
      <c r="G78" s="68">
        <v>11000000</v>
      </c>
      <c r="H78" s="68">
        <f t="shared" si="11"/>
        <v>9687859</v>
      </c>
      <c r="I78" s="68">
        <v>15000000</v>
      </c>
      <c r="J78" s="68">
        <v>744906</v>
      </c>
      <c r="K78" s="68">
        <v>744906</v>
      </c>
      <c r="L78" s="68">
        <v>762150</v>
      </c>
      <c r="M78" s="68">
        <v>956442</v>
      </c>
      <c r="N78" s="68">
        <v>763209</v>
      </c>
      <c r="O78" s="68">
        <v>760314</v>
      </c>
      <c r="P78" s="37">
        <v>804034</v>
      </c>
      <c r="Q78" s="37">
        <v>867916</v>
      </c>
      <c r="R78" s="68">
        <v>806507</v>
      </c>
      <c r="S78" s="68">
        <v>817475</v>
      </c>
      <c r="T78" s="68">
        <v>830000</v>
      </c>
      <c r="U78" s="68">
        <v>830000</v>
      </c>
      <c r="V78" s="99">
        <f t="shared" si="9"/>
        <v>1660000</v>
      </c>
      <c r="W78" s="96"/>
    </row>
    <row r="79" spans="1:23" s="75" customFormat="1" x14ac:dyDescent="0.3">
      <c r="A79" s="73"/>
      <c r="B79" s="74">
        <v>641800</v>
      </c>
      <c r="C79" s="63" t="s">
        <v>55</v>
      </c>
      <c r="D79" s="64">
        <v>120000</v>
      </c>
      <c r="E79" s="64">
        <v>60000</v>
      </c>
      <c r="F79" s="64">
        <v>250000</v>
      </c>
      <c r="G79" s="64">
        <v>250000</v>
      </c>
      <c r="H79" s="64">
        <f t="shared" si="11"/>
        <v>20000</v>
      </c>
      <c r="I79" s="64">
        <v>250000</v>
      </c>
      <c r="J79" s="64">
        <v>20000</v>
      </c>
      <c r="K79" s="64"/>
      <c r="L79" s="64"/>
      <c r="M79" s="64"/>
      <c r="N79" s="64"/>
      <c r="O79" s="64"/>
      <c r="P79" s="35"/>
      <c r="Q79" s="35"/>
      <c r="R79" s="64"/>
      <c r="S79" s="64"/>
      <c r="T79" s="64"/>
      <c r="U79" s="64"/>
      <c r="V79" s="93">
        <f t="shared" si="9"/>
        <v>0</v>
      </c>
      <c r="W79" s="96"/>
    </row>
    <row r="80" spans="1:23" s="75" customFormat="1" x14ac:dyDescent="0.3">
      <c r="A80" s="76"/>
      <c r="B80" s="77">
        <v>646200</v>
      </c>
      <c r="C80" s="70" t="s">
        <v>134</v>
      </c>
      <c r="D80" s="71">
        <v>91900</v>
      </c>
      <c r="E80" s="71">
        <v>126800</v>
      </c>
      <c r="F80" s="71"/>
      <c r="G80" s="71"/>
      <c r="H80" s="71">
        <f t="shared" si="11"/>
        <v>1319800</v>
      </c>
      <c r="I80" s="71">
        <v>100000</v>
      </c>
      <c r="J80" s="71"/>
      <c r="K80" s="71">
        <v>5000</v>
      </c>
      <c r="L80" s="71"/>
      <c r="M80" s="71">
        <v>5000</v>
      </c>
      <c r="N80" s="71"/>
      <c r="O80" s="71"/>
      <c r="P80" s="40">
        <v>1309800</v>
      </c>
      <c r="Q80" s="40"/>
      <c r="R80" s="71"/>
      <c r="S80" s="71"/>
      <c r="T80" s="71"/>
      <c r="U80" s="71"/>
      <c r="V80" s="99">
        <f t="shared" si="9"/>
        <v>0</v>
      </c>
      <c r="W80" s="96"/>
    </row>
    <row r="81" spans="1:23" s="75" customFormat="1" x14ac:dyDescent="0.3">
      <c r="A81" s="73"/>
      <c r="B81" s="74">
        <v>646400</v>
      </c>
      <c r="C81" s="63" t="s">
        <v>135</v>
      </c>
      <c r="D81" s="69">
        <v>5000</v>
      </c>
      <c r="E81" s="69"/>
      <c r="F81" s="69"/>
      <c r="G81" s="69"/>
      <c r="H81" s="69">
        <f t="shared" si="11"/>
        <v>0</v>
      </c>
      <c r="I81" s="69"/>
      <c r="J81" s="69"/>
      <c r="K81" s="69"/>
      <c r="L81" s="69"/>
      <c r="M81" s="69"/>
      <c r="N81" s="64"/>
      <c r="O81" s="69"/>
      <c r="P81" s="35"/>
      <c r="Q81" s="35"/>
      <c r="R81" s="64"/>
      <c r="S81" s="64"/>
      <c r="T81" s="64"/>
      <c r="U81" s="64"/>
      <c r="V81" s="93">
        <f t="shared" si="9"/>
        <v>0</v>
      </c>
      <c r="W81" s="96"/>
    </row>
    <row r="82" spans="1:23" s="75" customFormat="1" x14ac:dyDescent="0.3">
      <c r="A82" s="76"/>
      <c r="B82" s="77">
        <v>647300</v>
      </c>
      <c r="C82" s="70" t="s">
        <v>56</v>
      </c>
      <c r="D82" s="71">
        <v>151200</v>
      </c>
      <c r="E82" s="71"/>
      <c r="F82" s="71">
        <v>15000000</v>
      </c>
      <c r="G82" s="71">
        <f>H82</f>
        <v>20300000</v>
      </c>
      <c r="H82" s="71">
        <f t="shared" si="11"/>
        <v>20300000</v>
      </c>
      <c r="I82" s="71">
        <v>1000000</v>
      </c>
      <c r="J82" s="71"/>
      <c r="K82" s="71"/>
      <c r="L82" s="71">
        <v>20000000</v>
      </c>
      <c r="M82" s="71"/>
      <c r="N82" s="71">
        <v>300000</v>
      </c>
      <c r="O82" s="71"/>
      <c r="P82" s="40"/>
      <c r="Q82" s="40"/>
      <c r="R82" s="71"/>
      <c r="S82" s="71"/>
      <c r="T82" s="71"/>
      <c r="U82" s="71"/>
      <c r="V82" s="99">
        <f t="shared" si="9"/>
        <v>0</v>
      </c>
      <c r="W82" s="96"/>
    </row>
    <row r="83" spans="1:23" s="82" customFormat="1" x14ac:dyDescent="0.3">
      <c r="A83" s="78"/>
      <c r="B83" s="79">
        <v>65</v>
      </c>
      <c r="C83" s="80" t="s">
        <v>63</v>
      </c>
      <c r="D83" s="81">
        <f>+SUM(D84:D89)</f>
        <v>41513387</v>
      </c>
      <c r="E83" s="81">
        <f>+SUM(E84:E89)</f>
        <v>3354342</v>
      </c>
      <c r="F83" s="81">
        <f>+SUM(F84:F89)</f>
        <v>3800000</v>
      </c>
      <c r="G83" s="81">
        <f>+SUM(G84:G89)</f>
        <v>3800000</v>
      </c>
      <c r="H83" s="81">
        <f>SUM(H84:H89)</f>
        <v>233437</v>
      </c>
      <c r="I83" s="81">
        <f>+SUM(I84:I89)</f>
        <v>4300000</v>
      </c>
      <c r="J83" s="81">
        <f t="shared" ref="J83:V83" si="12">SUM(J84:J89)</f>
        <v>0</v>
      </c>
      <c r="K83" s="81">
        <f t="shared" si="12"/>
        <v>0</v>
      </c>
      <c r="L83" s="81">
        <f t="shared" si="12"/>
        <v>0</v>
      </c>
      <c r="M83" s="81">
        <f t="shared" si="12"/>
        <v>0</v>
      </c>
      <c r="N83" s="81">
        <f t="shared" si="12"/>
        <v>0</v>
      </c>
      <c r="O83" s="81">
        <f t="shared" si="12"/>
        <v>233437</v>
      </c>
      <c r="P83" s="81">
        <f t="shared" si="12"/>
        <v>0</v>
      </c>
      <c r="Q83" s="81">
        <f t="shared" si="12"/>
        <v>0</v>
      </c>
      <c r="R83" s="81">
        <f t="shared" si="12"/>
        <v>0</v>
      </c>
      <c r="S83" s="81">
        <f t="shared" si="12"/>
        <v>0</v>
      </c>
      <c r="T83" s="81">
        <f t="shared" si="12"/>
        <v>0</v>
      </c>
      <c r="U83" s="81">
        <f t="shared" si="12"/>
        <v>0</v>
      </c>
      <c r="V83" s="81">
        <f t="shared" si="12"/>
        <v>0</v>
      </c>
      <c r="W83" s="97"/>
    </row>
    <row r="84" spans="1:23" s="75" customFormat="1" x14ac:dyDescent="0.3">
      <c r="A84" s="76"/>
      <c r="B84" s="83">
        <v>658200</v>
      </c>
      <c r="C84" s="67" t="s">
        <v>149</v>
      </c>
      <c r="D84" s="68">
        <v>205300</v>
      </c>
      <c r="E84" s="68">
        <v>2665000</v>
      </c>
      <c r="F84" s="68">
        <v>3000000</v>
      </c>
      <c r="G84" s="68">
        <v>3000000</v>
      </c>
      <c r="H84" s="68">
        <f t="shared" ref="H84:H89" si="13">+SUM(J84:U84)</f>
        <v>0</v>
      </c>
      <c r="I84" s="68">
        <v>3000000</v>
      </c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99">
        <f t="shared" si="9"/>
        <v>0</v>
      </c>
      <c r="W84" s="96"/>
    </row>
    <row r="85" spans="1:23" s="75" customFormat="1" x14ac:dyDescent="0.3">
      <c r="A85" s="73"/>
      <c r="B85" s="74">
        <v>651100</v>
      </c>
      <c r="C85" s="63" t="s">
        <v>58</v>
      </c>
      <c r="D85" s="64">
        <v>36458203</v>
      </c>
      <c r="E85" s="64">
        <v>188115</v>
      </c>
      <c r="F85" s="64">
        <v>500000</v>
      </c>
      <c r="G85" s="64">
        <v>500000</v>
      </c>
      <c r="H85" s="64">
        <f t="shared" si="13"/>
        <v>0</v>
      </c>
      <c r="I85" s="64">
        <v>1000000</v>
      </c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93">
        <f t="shared" si="9"/>
        <v>0</v>
      </c>
      <c r="W85" s="96"/>
    </row>
    <row r="86" spans="1:23" s="75" customFormat="1" x14ac:dyDescent="0.3">
      <c r="A86" s="76"/>
      <c r="B86" s="83">
        <v>656000</v>
      </c>
      <c r="C86" s="67" t="s">
        <v>59</v>
      </c>
      <c r="D86" s="68">
        <v>99652</v>
      </c>
      <c r="E86" s="68"/>
      <c r="F86" s="68">
        <v>300000</v>
      </c>
      <c r="G86" s="68">
        <v>300000</v>
      </c>
      <c r="H86" s="68">
        <f t="shared" si="13"/>
        <v>233437</v>
      </c>
      <c r="I86" s="68">
        <v>300000</v>
      </c>
      <c r="J86" s="68"/>
      <c r="K86" s="68"/>
      <c r="L86" s="68"/>
      <c r="M86" s="68"/>
      <c r="N86" s="68"/>
      <c r="O86" s="68">
        <v>233437</v>
      </c>
      <c r="P86" s="68"/>
      <c r="Q86" s="68"/>
      <c r="R86" s="68"/>
      <c r="S86" s="68"/>
      <c r="T86" s="68"/>
      <c r="U86" s="68"/>
      <c r="V86" s="99">
        <f t="shared" si="9"/>
        <v>0</v>
      </c>
      <c r="W86" s="96"/>
    </row>
    <row r="87" spans="1:23" s="75" customFormat="1" x14ac:dyDescent="0.3">
      <c r="A87" s="73"/>
      <c r="B87" s="74">
        <v>658500</v>
      </c>
      <c r="C87" s="63" t="s">
        <v>60</v>
      </c>
      <c r="D87" s="64"/>
      <c r="E87" s="64"/>
      <c r="F87" s="64"/>
      <c r="G87" s="64"/>
      <c r="H87" s="64">
        <f t="shared" si="13"/>
        <v>0</v>
      </c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93">
        <f t="shared" si="9"/>
        <v>0</v>
      </c>
      <c r="W87" s="96"/>
    </row>
    <row r="88" spans="1:23" s="75" customFormat="1" x14ac:dyDescent="0.3">
      <c r="A88" s="76"/>
      <c r="B88" s="83">
        <v>658820</v>
      </c>
      <c r="C88" s="67" t="s">
        <v>61</v>
      </c>
      <c r="D88" s="68">
        <v>232</v>
      </c>
      <c r="E88" s="68">
        <v>1227</v>
      </c>
      <c r="F88" s="68"/>
      <c r="G88" s="68"/>
      <c r="H88" s="68">
        <f t="shared" si="13"/>
        <v>0</v>
      </c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99">
        <f t="shared" si="9"/>
        <v>0</v>
      </c>
      <c r="W88" s="96"/>
    </row>
    <row r="89" spans="1:23" s="75" customFormat="1" x14ac:dyDescent="0.3">
      <c r="A89" s="73"/>
      <c r="B89" s="74">
        <v>659410</v>
      </c>
      <c r="C89" s="63" t="s">
        <v>62</v>
      </c>
      <c r="D89" s="64">
        <v>4750000</v>
      </c>
      <c r="E89" s="64">
        <v>500000</v>
      </c>
      <c r="F89" s="64"/>
      <c r="G89" s="64"/>
      <c r="H89" s="64">
        <f t="shared" si="13"/>
        <v>0</v>
      </c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93">
        <f t="shared" si="9"/>
        <v>0</v>
      </c>
      <c r="W89" s="96"/>
    </row>
    <row r="90" spans="1:23" s="82" customFormat="1" x14ac:dyDescent="0.3">
      <c r="A90" s="78"/>
      <c r="B90" s="79">
        <v>66</v>
      </c>
      <c r="C90" s="80" t="s">
        <v>69</v>
      </c>
      <c r="D90" s="81">
        <f>+SUM(D91:D95)</f>
        <v>116174157</v>
      </c>
      <c r="E90" s="81">
        <f>+SUM(E91:E95)</f>
        <v>177883657</v>
      </c>
      <c r="F90" s="81">
        <f>+SUM(F91:F95)</f>
        <v>189500000</v>
      </c>
      <c r="G90" s="81">
        <f>+SUM(G91:G95)</f>
        <v>189500000</v>
      </c>
      <c r="H90" s="81">
        <f t="shared" ref="H90:V90" si="14">SUM(H91:H98)</f>
        <v>182746604</v>
      </c>
      <c r="I90" s="81">
        <f>+SUM(I91:I95)</f>
        <v>245000000</v>
      </c>
      <c r="J90" s="81">
        <f t="shared" si="14"/>
        <v>13693576</v>
      </c>
      <c r="K90" s="81">
        <f t="shared" si="14"/>
        <v>13699345</v>
      </c>
      <c r="L90" s="81">
        <f t="shared" si="14"/>
        <v>14366841</v>
      </c>
      <c r="M90" s="81">
        <f t="shared" si="14"/>
        <v>14193545</v>
      </c>
      <c r="N90" s="81">
        <f t="shared" si="14"/>
        <v>14400259</v>
      </c>
      <c r="O90" s="81">
        <f t="shared" si="14"/>
        <v>14253123</v>
      </c>
      <c r="P90" s="81">
        <f t="shared" si="14"/>
        <v>14461000</v>
      </c>
      <c r="Q90" s="81">
        <f t="shared" si="14"/>
        <v>15233412</v>
      </c>
      <c r="R90" s="81">
        <f t="shared" si="14"/>
        <v>14925377</v>
      </c>
      <c r="S90" s="81">
        <f t="shared" si="14"/>
        <v>15135867</v>
      </c>
      <c r="T90" s="81">
        <f t="shared" si="14"/>
        <v>15397005</v>
      </c>
      <c r="U90" s="81">
        <f t="shared" si="14"/>
        <v>22987254</v>
      </c>
      <c r="V90" s="81">
        <f t="shared" si="14"/>
        <v>38384259</v>
      </c>
      <c r="W90" s="97"/>
    </row>
    <row r="91" spans="1:23" s="75" customFormat="1" x14ac:dyDescent="0.3">
      <c r="A91" s="73"/>
      <c r="B91" s="74">
        <v>661100</v>
      </c>
      <c r="C91" s="63" t="s">
        <v>64</v>
      </c>
      <c r="D91" s="64">
        <v>80337993</v>
      </c>
      <c r="E91" s="64">
        <v>132111233</v>
      </c>
      <c r="F91" s="64">
        <v>140000000</v>
      </c>
      <c r="G91" s="64">
        <v>140000000</v>
      </c>
      <c r="H91" s="64">
        <f>+SUM(J91:U91)</f>
        <v>133920667</v>
      </c>
      <c r="I91" s="64">
        <v>180000000</v>
      </c>
      <c r="J91" s="64">
        <v>9932071</v>
      </c>
      <c r="K91" s="64">
        <v>9932071</v>
      </c>
      <c r="L91" s="64">
        <v>10161989</v>
      </c>
      <c r="M91" s="64">
        <v>10161989</v>
      </c>
      <c r="N91" s="64">
        <v>10186342</v>
      </c>
      <c r="O91" s="64">
        <v>10137304</v>
      </c>
      <c r="P91" s="35">
        <v>10720435</v>
      </c>
      <c r="Q91" s="35">
        <v>11572223</v>
      </c>
      <c r="R91" s="64">
        <v>10753431</v>
      </c>
      <c r="S91" s="64">
        <v>10899666</v>
      </c>
      <c r="T91" s="64">
        <v>11070376</v>
      </c>
      <c r="U91" s="94">
        <v>18392770</v>
      </c>
      <c r="V91" s="93">
        <f t="shared" si="9"/>
        <v>29463146</v>
      </c>
      <c r="W91" s="96"/>
    </row>
    <row r="92" spans="1:23" s="75" customFormat="1" x14ac:dyDescent="0.3">
      <c r="A92" s="76"/>
      <c r="B92" s="83">
        <v>663200</v>
      </c>
      <c r="C92" s="67" t="s">
        <v>65</v>
      </c>
      <c r="D92" s="68">
        <v>6068397</v>
      </c>
      <c r="E92" s="68">
        <v>11954270</v>
      </c>
      <c r="F92" s="68">
        <v>13000000</v>
      </c>
      <c r="G92" s="68">
        <v>13000000</v>
      </c>
      <c r="H92" s="68">
        <f>+SUM(J92:U92)</f>
        <v>13307615</v>
      </c>
      <c r="I92" s="68">
        <v>16000000</v>
      </c>
      <c r="J92" s="68">
        <v>1032027</v>
      </c>
      <c r="K92" s="68">
        <v>1037796</v>
      </c>
      <c r="L92" s="68">
        <v>1071956</v>
      </c>
      <c r="M92" s="68">
        <v>1046860</v>
      </c>
      <c r="N92" s="68">
        <v>1071860</v>
      </c>
      <c r="O92" s="68">
        <v>1058399</v>
      </c>
      <c r="P92" s="37">
        <v>901860</v>
      </c>
      <c r="Q92" s="37">
        <v>842065</v>
      </c>
      <c r="R92" s="68">
        <v>1260388</v>
      </c>
      <c r="S92" s="68">
        <v>1301036</v>
      </c>
      <c r="T92" s="68">
        <v>1341684</v>
      </c>
      <c r="U92" s="68">
        <v>1341684</v>
      </c>
      <c r="V92" s="99">
        <f t="shared" si="9"/>
        <v>2683368</v>
      </c>
      <c r="W92" s="96"/>
    </row>
    <row r="93" spans="1:23" s="75" customFormat="1" x14ac:dyDescent="0.3">
      <c r="A93" s="73"/>
      <c r="B93" s="74">
        <v>663810</v>
      </c>
      <c r="C93" s="63" t="s">
        <v>66</v>
      </c>
      <c r="D93" s="64">
        <v>353700</v>
      </c>
      <c r="E93" s="64"/>
      <c r="F93" s="64">
        <v>500000</v>
      </c>
      <c r="G93" s="64">
        <v>500000</v>
      </c>
      <c r="H93" s="64">
        <f>+SUM(J93:U93)</f>
        <v>854655</v>
      </c>
      <c r="I93" s="64">
        <v>4000000</v>
      </c>
      <c r="J93" s="64"/>
      <c r="K93" s="64"/>
      <c r="L93" s="64"/>
      <c r="M93" s="64">
        <v>92300</v>
      </c>
      <c r="N93" s="64">
        <v>200000</v>
      </c>
      <c r="O93" s="64">
        <v>200000</v>
      </c>
      <c r="P93" s="35">
        <v>86544</v>
      </c>
      <c r="Q93" s="35"/>
      <c r="R93" s="64">
        <v>80769</v>
      </c>
      <c r="S93" s="64">
        <v>95042</v>
      </c>
      <c r="T93" s="64">
        <v>100000</v>
      </c>
      <c r="U93" s="64"/>
      <c r="V93" s="93">
        <f t="shared" si="9"/>
        <v>100000</v>
      </c>
      <c r="W93" s="96"/>
    </row>
    <row r="94" spans="1:23" s="75" customFormat="1" x14ac:dyDescent="0.3">
      <c r="A94" s="76"/>
      <c r="B94" s="83">
        <v>664100</v>
      </c>
      <c r="C94" s="67" t="s">
        <v>67</v>
      </c>
      <c r="D94" s="68">
        <v>12055625</v>
      </c>
      <c r="E94" s="68">
        <v>14651355</v>
      </c>
      <c r="F94" s="68">
        <v>16000000</v>
      </c>
      <c r="G94" s="68">
        <v>16000000</v>
      </c>
      <c r="H94" s="68">
        <f>+SUM(J94:U94)</f>
        <v>15431974</v>
      </c>
      <c r="I94" s="68">
        <v>20000000</v>
      </c>
      <c r="J94" s="68">
        <v>1192561</v>
      </c>
      <c r="K94" s="68">
        <v>1192561</v>
      </c>
      <c r="L94" s="68">
        <v>1217479</v>
      </c>
      <c r="M94" s="68">
        <v>1217479</v>
      </c>
      <c r="N94" s="68">
        <v>1220947</v>
      </c>
      <c r="O94" s="71">
        <v>1211003</v>
      </c>
      <c r="P94" s="37">
        <v>1218828</v>
      </c>
      <c r="Q94" s="37">
        <v>1285791</v>
      </c>
      <c r="R94" s="68">
        <v>1297456</v>
      </c>
      <c r="S94" s="68">
        <v>1306790</v>
      </c>
      <c r="T94" s="68">
        <v>1351612</v>
      </c>
      <c r="U94" s="68">
        <v>1719467</v>
      </c>
      <c r="V94" s="99">
        <f t="shared" si="9"/>
        <v>3071079</v>
      </c>
      <c r="W94" s="96"/>
    </row>
    <row r="95" spans="1:23" s="75" customFormat="1" x14ac:dyDescent="0.3">
      <c r="A95" s="73"/>
      <c r="B95" s="74">
        <v>668500</v>
      </c>
      <c r="C95" s="63" t="s">
        <v>68</v>
      </c>
      <c r="D95" s="64">
        <v>17358442</v>
      </c>
      <c r="E95" s="64">
        <v>19166799</v>
      </c>
      <c r="F95" s="64">
        <v>20000000</v>
      </c>
      <c r="G95" s="64">
        <v>20000000</v>
      </c>
      <c r="H95" s="64">
        <f>+SUM(J95:U95)</f>
        <v>19231693</v>
      </c>
      <c r="I95" s="64">
        <v>25000000</v>
      </c>
      <c r="J95" s="64">
        <v>1536917</v>
      </c>
      <c r="K95" s="64">
        <v>1536917</v>
      </c>
      <c r="L95" s="64">
        <v>1915417</v>
      </c>
      <c r="M95" s="64">
        <v>1674917</v>
      </c>
      <c r="N95" s="64">
        <v>1721110</v>
      </c>
      <c r="O95" s="64">
        <v>1646417</v>
      </c>
      <c r="P95" s="35">
        <v>1533333</v>
      </c>
      <c r="Q95" s="35">
        <v>1533333</v>
      </c>
      <c r="R95" s="35">
        <v>1533333</v>
      </c>
      <c r="S95" s="35">
        <v>1533333</v>
      </c>
      <c r="T95" s="35">
        <v>1533333</v>
      </c>
      <c r="U95" s="35">
        <v>1533333</v>
      </c>
      <c r="V95" s="93">
        <f t="shared" si="9"/>
        <v>3066666</v>
      </c>
      <c r="W95" s="96"/>
    </row>
    <row r="96" spans="1:23" s="82" customFormat="1" x14ac:dyDescent="0.3">
      <c r="A96" s="78"/>
      <c r="B96" s="79">
        <v>8</v>
      </c>
      <c r="C96" s="80" t="s">
        <v>72</v>
      </c>
      <c r="D96" s="81">
        <f>+SUM(D97:D98)</f>
        <v>5623595</v>
      </c>
      <c r="E96" s="81">
        <f>+SUM(E97:E98)</f>
        <v>4018686</v>
      </c>
      <c r="F96" s="81">
        <f>+SUM(F97:F98)</f>
        <v>10000000</v>
      </c>
      <c r="G96" s="81">
        <f>+SUM(G97:G98)</f>
        <v>10000000</v>
      </c>
      <c r="H96" s="81">
        <f>SUM(H97:H98)</f>
        <v>0</v>
      </c>
      <c r="I96" s="81">
        <f>+SUM(I97:I98)</f>
        <v>10000000</v>
      </c>
      <c r="J96" s="81">
        <f t="shared" ref="J96:V96" si="15">SUM(J97:J98)</f>
        <v>0</v>
      </c>
      <c r="K96" s="81">
        <f t="shared" si="15"/>
        <v>0</v>
      </c>
      <c r="L96" s="81">
        <f t="shared" si="15"/>
        <v>0</v>
      </c>
      <c r="M96" s="81">
        <f t="shared" si="15"/>
        <v>0</v>
      </c>
      <c r="N96" s="81">
        <f t="shared" si="15"/>
        <v>0</v>
      </c>
      <c r="O96" s="81">
        <f t="shared" si="15"/>
        <v>0</v>
      </c>
      <c r="P96" s="81">
        <f t="shared" si="15"/>
        <v>0</v>
      </c>
      <c r="Q96" s="81">
        <f t="shared" si="15"/>
        <v>0</v>
      </c>
      <c r="R96" s="81">
        <f t="shared" si="15"/>
        <v>0</v>
      </c>
      <c r="S96" s="81">
        <f t="shared" si="15"/>
        <v>0</v>
      </c>
      <c r="T96" s="81">
        <f t="shared" si="15"/>
        <v>0</v>
      </c>
      <c r="U96" s="81">
        <f t="shared" si="15"/>
        <v>0</v>
      </c>
      <c r="V96" s="81">
        <f t="shared" si="15"/>
        <v>0</v>
      </c>
      <c r="W96" s="97"/>
    </row>
    <row r="97" spans="1:23" s="75" customFormat="1" x14ac:dyDescent="0.3">
      <c r="A97" s="73"/>
      <c r="B97" s="74">
        <v>681213</v>
      </c>
      <c r="C97" s="63" t="s">
        <v>70</v>
      </c>
      <c r="D97" s="64">
        <v>5123595</v>
      </c>
      <c r="E97" s="64">
        <v>4018686</v>
      </c>
      <c r="F97" s="64">
        <v>10000000</v>
      </c>
      <c r="G97" s="64">
        <v>10000000</v>
      </c>
      <c r="H97" s="64"/>
      <c r="I97" s="64">
        <v>10000000</v>
      </c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93">
        <f t="shared" si="9"/>
        <v>0</v>
      </c>
      <c r="W97" s="96"/>
    </row>
    <row r="98" spans="1:23" s="75" customFormat="1" x14ac:dyDescent="0.3">
      <c r="A98" s="76"/>
      <c r="B98" s="83">
        <v>831000</v>
      </c>
      <c r="C98" s="67" t="s">
        <v>71</v>
      </c>
      <c r="D98" s="68">
        <v>500000</v>
      </c>
      <c r="E98" s="68"/>
      <c r="F98" s="68"/>
      <c r="G98" s="68"/>
      <c r="H98" s="68">
        <f>+SUM(J98:U98)</f>
        <v>0</v>
      </c>
      <c r="I98" s="68"/>
      <c r="J98" s="68"/>
      <c r="K98" s="68"/>
      <c r="L98" s="68"/>
      <c r="M98" s="68"/>
      <c r="N98" s="68"/>
      <c r="O98" s="71"/>
      <c r="P98" s="68"/>
      <c r="Q98" s="68"/>
      <c r="R98" s="68"/>
      <c r="S98" s="68"/>
      <c r="T98" s="68"/>
      <c r="U98" s="68"/>
      <c r="V98" s="99">
        <f t="shared" si="9"/>
        <v>0</v>
      </c>
      <c r="W98" s="96"/>
    </row>
    <row r="99" spans="1:23" s="86" customFormat="1" x14ac:dyDescent="0.3">
      <c r="A99" s="73"/>
      <c r="B99" s="84"/>
      <c r="C99" s="73"/>
      <c r="D99" s="85"/>
      <c r="E99" s="85"/>
      <c r="F99" s="85"/>
      <c r="G99" s="85"/>
      <c r="H99" s="85"/>
      <c r="I99" s="85">
        <f>+I96+I90+I83+I76+I58+I22+I15+I4</f>
        <v>640830000</v>
      </c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98"/>
      <c r="W99" s="98"/>
    </row>
    <row r="100" spans="1:23" s="86" customFormat="1" x14ac:dyDescent="0.3">
      <c r="A100" s="73"/>
      <c r="B100" s="84"/>
      <c r="C100" s="73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98"/>
      <c r="W100" s="98"/>
    </row>
    <row r="101" spans="1:23" s="86" customFormat="1" x14ac:dyDescent="0.3">
      <c r="A101" s="73"/>
      <c r="B101" s="84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</row>
  </sheetData>
  <mergeCells count="1">
    <mergeCell ref="J2:U2"/>
  </mergeCells>
  <phoneticPr fontId="3" alignment="center"/>
  <pageMargins left="0.7" right="0.7" top="0.75" bottom="0.75" header="0.3" footer="0.3"/>
  <ignoredErrors>
    <ignoredError sqref="H76:I76 H83:I83 H90:I90 H58:I58 H22:I22 H4 I15 I96" formula="1"/>
    <ignoredError sqref="H5:H13 H16 H18:H20 H23:H40 H43:H47 H56:H57 H61:H71 H77:H80 H91:H95 H84:H86 H82 H59 H41:H42 H49:H54 H73:H75" formulaRange="1"/>
    <ignoredError sqref="H96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6CE27-173A-4BD3-9954-6AE2E700B052}">
  <sheetPr codeName="Feuil6"/>
  <dimension ref="B1:V8"/>
  <sheetViews>
    <sheetView showGridLines="0" zoomScale="180" zoomScaleNormal="180" workbookViewId="0">
      <selection activeCell="I8" sqref="I8"/>
    </sheetView>
  </sheetViews>
  <sheetFormatPr baseColWidth="10" defaultColWidth="9.109375" defaultRowHeight="14.4" x14ac:dyDescent="0.3"/>
  <cols>
    <col min="1" max="1" width="3.33203125" style="31" customWidth="1"/>
    <col min="2" max="2" width="15" style="32" customWidth="1"/>
    <col min="3" max="3" width="40.6640625" style="33" customWidth="1"/>
    <col min="4" max="5" width="15" style="33" customWidth="1"/>
    <col min="6" max="7" width="16" style="33" customWidth="1"/>
    <col min="8" max="8" width="15" style="33" customWidth="1"/>
    <col min="9" max="9" width="16" style="33" customWidth="1"/>
    <col min="10" max="10" width="14.109375" style="33" bestFit="1" customWidth="1"/>
    <col min="11" max="12" width="11.44140625" style="33" customWidth="1"/>
    <col min="13" max="13" width="12.109375" style="33" customWidth="1"/>
    <col min="14" max="14" width="11.44140625" style="33" customWidth="1"/>
    <col min="15" max="15" width="11.109375" style="33" customWidth="1"/>
    <col min="16" max="16" width="9.44140625" style="33" customWidth="1"/>
    <col min="17" max="17" width="11.44140625" style="33" customWidth="1"/>
    <col min="18" max="18" width="12.33203125" style="33" customWidth="1"/>
    <col min="19" max="19" width="10" style="33" customWidth="1"/>
    <col min="20" max="20" width="11.109375" style="33" customWidth="1"/>
    <col min="21" max="21" width="14.44140625" style="33" customWidth="1"/>
    <col min="22" max="22" width="16.33203125" style="31" customWidth="1"/>
    <col min="23" max="16384" width="9.109375" style="31"/>
  </cols>
  <sheetData>
    <row r="1" spans="2:22" x14ac:dyDescent="0.3">
      <c r="J1" s="130" t="s">
        <v>107</v>
      </c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</row>
    <row r="2" spans="2:22" s="16" customFormat="1" ht="43.2" x14ac:dyDescent="0.3">
      <c r="B2" s="7" t="s">
        <v>73</v>
      </c>
      <c r="C2" s="7" t="s">
        <v>124</v>
      </c>
      <c r="D2" s="7" t="s">
        <v>108</v>
      </c>
      <c r="E2" s="7" t="s">
        <v>75</v>
      </c>
      <c r="F2" s="7" t="s">
        <v>76</v>
      </c>
      <c r="G2" s="7" t="s">
        <v>145</v>
      </c>
      <c r="H2" s="7" t="s">
        <v>77</v>
      </c>
      <c r="I2" s="7" t="s">
        <v>150</v>
      </c>
      <c r="J2" s="7" t="s">
        <v>112</v>
      </c>
      <c r="K2" s="7" t="s">
        <v>113</v>
      </c>
      <c r="L2" s="7" t="s">
        <v>114</v>
      </c>
      <c r="M2" s="13" t="s">
        <v>115</v>
      </c>
      <c r="N2" s="7" t="s">
        <v>116</v>
      </c>
      <c r="O2" s="7" t="s">
        <v>117</v>
      </c>
      <c r="P2" s="7" t="s">
        <v>118</v>
      </c>
      <c r="Q2" s="7" t="s">
        <v>119</v>
      </c>
      <c r="R2" s="7" t="s">
        <v>120</v>
      </c>
      <c r="S2" s="7" t="s">
        <v>121</v>
      </c>
      <c r="T2" s="7" t="s">
        <v>153</v>
      </c>
      <c r="U2" s="7" t="s">
        <v>122</v>
      </c>
      <c r="V2" s="16" t="s">
        <v>154</v>
      </c>
    </row>
    <row r="3" spans="2:22" s="102" customFormat="1" ht="15.6" x14ac:dyDescent="0.3">
      <c r="B3" s="103">
        <v>707</v>
      </c>
      <c r="C3" s="104" t="s">
        <v>96</v>
      </c>
      <c r="D3" s="105">
        <f t="shared" ref="D3:V3" si="0">+SUM(D4:D7)</f>
        <v>41235155</v>
      </c>
      <c r="E3" s="105">
        <f t="shared" si="0"/>
        <v>83716636</v>
      </c>
      <c r="F3" s="105">
        <f t="shared" si="0"/>
        <v>83000000</v>
      </c>
      <c r="G3" s="105">
        <f t="shared" si="0"/>
        <v>37158920</v>
      </c>
      <c r="H3" s="105">
        <f t="shared" si="0"/>
        <v>27231270</v>
      </c>
      <c r="I3" s="105">
        <f>+SUM(I4:I7)</f>
        <v>60000000</v>
      </c>
      <c r="J3" s="105">
        <f t="shared" si="0"/>
        <v>6121920</v>
      </c>
      <c r="K3" s="105">
        <f t="shared" si="0"/>
        <v>400000</v>
      </c>
      <c r="L3" s="105">
        <f t="shared" si="0"/>
        <v>0</v>
      </c>
      <c r="M3" s="105">
        <f t="shared" si="0"/>
        <v>122175</v>
      </c>
      <c r="N3" s="105">
        <f t="shared" si="0"/>
        <v>0</v>
      </c>
      <c r="O3" s="105">
        <f t="shared" si="0"/>
        <v>0</v>
      </c>
      <c r="P3" s="105">
        <f t="shared" si="0"/>
        <v>722175</v>
      </c>
      <c r="Q3" s="105">
        <f t="shared" si="0"/>
        <v>3926000</v>
      </c>
      <c r="R3" s="105">
        <f t="shared" si="0"/>
        <v>6439000</v>
      </c>
      <c r="S3" s="105">
        <f t="shared" si="0"/>
        <v>0</v>
      </c>
      <c r="T3" s="105">
        <f t="shared" si="0"/>
        <v>9500000</v>
      </c>
      <c r="U3" s="105">
        <f t="shared" si="0"/>
        <v>0</v>
      </c>
      <c r="V3" s="105">
        <f t="shared" si="0"/>
        <v>9500000</v>
      </c>
    </row>
    <row r="4" spans="2:22" s="102" customFormat="1" ht="15.6" x14ac:dyDescent="0.3">
      <c r="B4" s="116">
        <v>707130</v>
      </c>
      <c r="C4" s="117" t="s">
        <v>83</v>
      </c>
      <c r="D4" s="118">
        <v>435811</v>
      </c>
      <c r="E4" s="118">
        <v>54548192</v>
      </c>
      <c r="F4" s="118">
        <v>50000000</v>
      </c>
      <c r="G4" s="118">
        <v>22000000</v>
      </c>
      <c r="H4" s="118">
        <f t="shared" ref="H4:H6" si="1">+SUM(J4:U4)</f>
        <v>12572350</v>
      </c>
      <c r="I4" s="118">
        <v>20000000</v>
      </c>
      <c r="J4" s="118">
        <v>1963000</v>
      </c>
      <c r="K4" s="118"/>
      <c r="L4" s="118"/>
      <c r="M4" s="118">
        <v>122175</v>
      </c>
      <c r="N4" s="118"/>
      <c r="O4" s="117"/>
      <c r="P4" s="119">
        <v>122175</v>
      </c>
      <c r="Q4" s="119">
        <v>3926000</v>
      </c>
      <c r="R4" s="117">
        <v>6439000</v>
      </c>
      <c r="S4" s="117"/>
      <c r="T4" s="117"/>
      <c r="U4" s="117"/>
      <c r="V4" s="109">
        <f t="shared" ref="V4:V7" si="2">SUM(S4:U4)</f>
        <v>0</v>
      </c>
    </row>
    <row r="5" spans="2:22" s="102" customFormat="1" ht="15.6" x14ac:dyDescent="0.3">
      <c r="B5" s="110">
        <v>707140</v>
      </c>
      <c r="C5" s="111" t="s">
        <v>85</v>
      </c>
      <c r="D5" s="112">
        <v>34327426</v>
      </c>
      <c r="E5" s="112">
        <v>21420744</v>
      </c>
      <c r="F5" s="112">
        <v>25000000</v>
      </c>
      <c r="G5" s="112">
        <v>10000000</v>
      </c>
      <c r="H5" s="112">
        <f t="shared" si="1"/>
        <v>8600000</v>
      </c>
      <c r="I5" s="112">
        <v>20000000</v>
      </c>
      <c r="J5" s="112"/>
      <c r="K5" s="112"/>
      <c r="L5" s="112"/>
      <c r="M5" s="112"/>
      <c r="N5" s="112"/>
      <c r="O5" s="111"/>
      <c r="P5" s="114">
        <v>600000</v>
      </c>
      <c r="Q5" s="114"/>
      <c r="R5" s="128"/>
      <c r="S5" s="128"/>
      <c r="T5" s="128">
        <v>8000000</v>
      </c>
      <c r="U5" s="111"/>
      <c r="V5" s="115">
        <f t="shared" si="2"/>
        <v>8000000</v>
      </c>
    </row>
    <row r="6" spans="2:22" s="102" customFormat="1" ht="15.6" x14ac:dyDescent="0.3">
      <c r="B6" s="116">
        <v>707150</v>
      </c>
      <c r="C6" s="117" t="s">
        <v>86</v>
      </c>
      <c r="D6" s="118">
        <v>6471918</v>
      </c>
      <c r="E6" s="118">
        <v>7747700</v>
      </c>
      <c r="F6" s="118">
        <v>8000000</v>
      </c>
      <c r="G6" s="118">
        <v>4158920</v>
      </c>
      <c r="H6" s="118">
        <f t="shared" si="1"/>
        <v>4158920</v>
      </c>
      <c r="I6" s="118"/>
      <c r="J6" s="118">
        <v>4158920</v>
      </c>
      <c r="K6" s="118"/>
      <c r="L6" s="118"/>
      <c r="M6" s="118"/>
      <c r="N6" s="118"/>
      <c r="O6" s="117"/>
      <c r="P6" s="119"/>
      <c r="Q6" s="119"/>
      <c r="R6" s="117"/>
      <c r="S6" s="117"/>
      <c r="T6" s="117"/>
      <c r="U6" s="117"/>
      <c r="V6" s="109">
        <f t="shared" si="2"/>
        <v>0</v>
      </c>
    </row>
    <row r="7" spans="2:22" s="102" customFormat="1" ht="15.6" x14ac:dyDescent="0.3">
      <c r="B7" s="110">
        <v>707160</v>
      </c>
      <c r="C7" s="111" t="s">
        <v>142</v>
      </c>
      <c r="D7" s="112"/>
      <c r="E7" s="112"/>
      <c r="F7" s="112"/>
      <c r="G7" s="112">
        <v>1000000</v>
      </c>
      <c r="H7" s="112">
        <f>+SUM(J7:U7)</f>
        <v>1900000</v>
      </c>
      <c r="I7" s="112">
        <v>20000000</v>
      </c>
      <c r="J7" s="112"/>
      <c r="K7" s="112">
        <v>400000</v>
      </c>
      <c r="L7" s="112"/>
      <c r="M7" s="112"/>
      <c r="N7" s="112"/>
      <c r="O7" s="111"/>
      <c r="P7" s="113"/>
      <c r="Q7" s="113"/>
      <c r="R7" s="111"/>
      <c r="S7" s="111"/>
      <c r="T7" s="111">
        <v>1500000</v>
      </c>
      <c r="U7" s="111"/>
      <c r="V7" s="115">
        <f t="shared" si="2"/>
        <v>1500000</v>
      </c>
    </row>
    <row r="8" spans="2:22" x14ac:dyDescent="0.3">
      <c r="B8" s="41"/>
      <c r="C8" s="42"/>
      <c r="D8" s="43"/>
      <c r="E8" s="43"/>
      <c r="F8" s="43"/>
      <c r="G8" s="43"/>
      <c r="H8" s="43"/>
      <c r="I8" s="43"/>
      <c r="J8" s="44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</sheetData>
  <mergeCells count="1">
    <mergeCell ref="J1:U1"/>
  </mergeCells>
  <pageMargins left="0.7" right="0.7" top="0.75" bottom="0.75" header="0.3" footer="0.3"/>
  <ignoredErrors>
    <ignoredError sqref="H4:H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2FE31-A8CC-4250-A1D4-EDA90C070B09}">
  <sheetPr codeName="Feuil7"/>
  <dimension ref="A2:W12"/>
  <sheetViews>
    <sheetView showGridLines="0" zoomScale="180" zoomScaleNormal="180" workbookViewId="0">
      <selection activeCell="D6" sqref="D5:D6"/>
    </sheetView>
  </sheetViews>
  <sheetFormatPr baseColWidth="10" defaultColWidth="9.109375" defaultRowHeight="14.4" x14ac:dyDescent="0.3"/>
  <cols>
    <col min="1" max="1" width="3.33203125" style="15" customWidth="1"/>
    <col min="2" max="2" width="15.109375" style="2" customWidth="1"/>
    <col min="3" max="3" width="40.44140625" customWidth="1"/>
    <col min="4" max="5" width="15" customWidth="1"/>
    <col min="6" max="7" width="16" customWidth="1"/>
    <col min="8" max="8" width="15.109375" customWidth="1"/>
    <col min="9" max="9" width="16" customWidth="1"/>
    <col min="10" max="10" width="13.44140625" bestFit="1" customWidth="1"/>
    <col min="11" max="12" width="11.44140625" customWidth="1"/>
    <col min="13" max="13" width="12.109375" customWidth="1"/>
    <col min="14" max="14" width="11.109375" customWidth="1"/>
    <col min="15" max="15" width="11.6640625" customWidth="1"/>
    <col min="16" max="17" width="13.6640625" bestFit="1" customWidth="1"/>
    <col min="18" max="18" width="13.33203125" customWidth="1"/>
    <col min="19" max="19" width="11" customWidth="1"/>
    <col min="20" max="20" width="13.6640625" customWidth="1"/>
    <col min="21" max="21" width="11.33203125" customWidth="1"/>
    <col min="22" max="22" width="11.33203125" style="15" customWidth="1"/>
    <col min="23" max="16384" width="9.109375" style="15"/>
  </cols>
  <sheetData>
    <row r="2" spans="1:23" x14ac:dyDescent="0.3">
      <c r="B2" s="32"/>
      <c r="C2" s="33"/>
      <c r="D2" s="33"/>
      <c r="E2" s="33"/>
      <c r="F2" s="33"/>
      <c r="G2" s="33"/>
      <c r="H2" s="33"/>
      <c r="I2" s="33"/>
      <c r="J2" s="130" t="s">
        <v>107</v>
      </c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</row>
    <row r="3" spans="1:23" s="16" customFormat="1" ht="30" customHeight="1" x14ac:dyDescent="0.3">
      <c r="B3" s="8" t="s">
        <v>73</v>
      </c>
      <c r="C3" s="7" t="s">
        <v>74</v>
      </c>
      <c r="D3" s="7" t="s">
        <v>108</v>
      </c>
      <c r="E3" s="7" t="s">
        <v>75</v>
      </c>
      <c r="F3" s="7" t="s">
        <v>76</v>
      </c>
      <c r="G3" s="7" t="s">
        <v>145</v>
      </c>
      <c r="H3" s="7" t="s">
        <v>77</v>
      </c>
      <c r="I3" s="7" t="s">
        <v>150</v>
      </c>
      <c r="J3" s="7" t="s">
        <v>112</v>
      </c>
      <c r="K3" s="7" t="s">
        <v>113</v>
      </c>
      <c r="L3" s="7" t="s">
        <v>114</v>
      </c>
      <c r="M3" s="7" t="s">
        <v>115</v>
      </c>
      <c r="N3" s="7" t="s">
        <v>116</v>
      </c>
      <c r="O3" s="7" t="s">
        <v>117</v>
      </c>
      <c r="P3" s="7" t="s">
        <v>118</v>
      </c>
      <c r="Q3" s="7" t="s">
        <v>119</v>
      </c>
      <c r="R3" s="7" t="s">
        <v>120</v>
      </c>
      <c r="S3" s="7" t="s">
        <v>121</v>
      </c>
      <c r="T3" s="7" t="s">
        <v>153</v>
      </c>
      <c r="U3" s="7" t="s">
        <v>122</v>
      </c>
      <c r="V3" s="16" t="s">
        <v>154</v>
      </c>
    </row>
    <row r="4" spans="1:23" s="82" customFormat="1" ht="15.6" x14ac:dyDescent="0.3">
      <c r="A4" s="129"/>
      <c r="B4" s="120">
        <v>62</v>
      </c>
      <c r="C4" s="121" t="s">
        <v>52</v>
      </c>
      <c r="D4" s="122">
        <f>+SUM(D5:D5)</f>
        <v>6471918</v>
      </c>
      <c r="E4" s="122">
        <f>+SUM(E5:E5)</f>
        <v>7672700</v>
      </c>
      <c r="F4" s="122">
        <f>+SUM(F5:F5)</f>
        <v>7000000</v>
      </c>
      <c r="G4" s="122">
        <f>+SUM(G5:G5)</f>
        <v>4158920</v>
      </c>
      <c r="H4" s="122">
        <f t="shared" ref="H4:V4" si="0">SUM(H5:H5)</f>
        <v>4158920</v>
      </c>
      <c r="I4" s="122">
        <f>+SUM(I5:I5)</f>
        <v>0</v>
      </c>
      <c r="J4" s="122">
        <f t="shared" si="0"/>
        <v>4158920</v>
      </c>
      <c r="K4" s="122">
        <f t="shared" si="0"/>
        <v>0</v>
      </c>
      <c r="L4" s="122">
        <f t="shared" si="0"/>
        <v>0</v>
      </c>
      <c r="M4" s="122">
        <f t="shared" si="0"/>
        <v>0</v>
      </c>
      <c r="N4" s="122">
        <f t="shared" si="0"/>
        <v>0</v>
      </c>
      <c r="O4" s="122">
        <f t="shared" si="0"/>
        <v>0</v>
      </c>
      <c r="P4" s="122">
        <f t="shared" si="0"/>
        <v>0</v>
      </c>
      <c r="Q4" s="122">
        <f t="shared" si="0"/>
        <v>0</v>
      </c>
      <c r="R4" s="122">
        <f t="shared" si="0"/>
        <v>0</v>
      </c>
      <c r="S4" s="122">
        <f t="shared" si="0"/>
        <v>0</v>
      </c>
      <c r="T4" s="122">
        <f t="shared" si="0"/>
        <v>0</v>
      </c>
      <c r="U4" s="122">
        <f t="shared" si="0"/>
        <v>0</v>
      </c>
      <c r="V4" s="122">
        <f t="shared" si="0"/>
        <v>0</v>
      </c>
      <c r="W4" s="97"/>
    </row>
    <row r="5" spans="1:23" s="75" customFormat="1" ht="15.6" x14ac:dyDescent="0.3">
      <c r="A5" s="86"/>
      <c r="B5" s="123">
        <v>627510</v>
      </c>
      <c r="C5" s="117" t="s">
        <v>35</v>
      </c>
      <c r="D5" s="118">
        <v>6471918</v>
      </c>
      <c r="E5" s="118">
        <v>7672700</v>
      </c>
      <c r="F5" s="118">
        <v>7000000</v>
      </c>
      <c r="G5" s="118">
        <v>4158920</v>
      </c>
      <c r="H5" s="118">
        <f t="shared" ref="H5" si="1">+SUM(J5:U5)</f>
        <v>4158920</v>
      </c>
      <c r="I5" s="118"/>
      <c r="J5" s="118">
        <v>4158920</v>
      </c>
      <c r="K5" s="118"/>
      <c r="L5" s="118"/>
      <c r="M5" s="118"/>
      <c r="N5" s="118"/>
      <c r="O5" s="118"/>
      <c r="P5" s="125"/>
      <c r="Q5" s="125"/>
      <c r="R5" s="118"/>
      <c r="S5" s="118"/>
      <c r="T5" s="118"/>
      <c r="U5" s="118"/>
      <c r="V5" s="126">
        <f t="shared" ref="V5:V10" si="2">SUM(T5:U5)</f>
        <v>0</v>
      </c>
      <c r="W5" s="96"/>
    </row>
    <row r="6" spans="1:23" s="82" customFormat="1" ht="15.6" x14ac:dyDescent="0.3">
      <c r="A6" s="129"/>
      <c r="B6" s="120">
        <v>63</v>
      </c>
      <c r="C6" s="121" t="s">
        <v>52</v>
      </c>
      <c r="D6" s="122">
        <f>+SUM(D7:D9)</f>
        <v>27074647</v>
      </c>
      <c r="E6" s="122">
        <f>+SUM(E7:E9)</f>
        <v>86183561</v>
      </c>
      <c r="F6" s="122">
        <f>+SUM(F7:F10)</f>
        <v>76000000</v>
      </c>
      <c r="G6" s="122">
        <f>+SUM(G7:G9)</f>
        <v>32000000</v>
      </c>
      <c r="H6" s="122">
        <f t="shared" ref="H6:V6" si="3">SUM(H7:H9)</f>
        <v>24961113</v>
      </c>
      <c r="I6" s="122">
        <f>+SUM(I7:I9)</f>
        <v>60000000</v>
      </c>
      <c r="J6" s="122">
        <f t="shared" si="3"/>
        <v>8502837</v>
      </c>
      <c r="K6" s="122">
        <f t="shared" si="3"/>
        <v>0</v>
      </c>
      <c r="L6" s="122">
        <f t="shared" si="3"/>
        <v>1400080</v>
      </c>
      <c r="M6" s="122">
        <f t="shared" si="3"/>
        <v>0</v>
      </c>
      <c r="N6" s="122">
        <f t="shared" si="3"/>
        <v>1200000</v>
      </c>
      <c r="O6" s="122">
        <f t="shared" si="3"/>
        <v>0</v>
      </c>
      <c r="P6" s="122">
        <f t="shared" si="3"/>
        <v>0</v>
      </c>
      <c r="Q6" s="122">
        <f t="shared" si="3"/>
        <v>0</v>
      </c>
      <c r="R6" s="122">
        <f t="shared" si="3"/>
        <v>10658196</v>
      </c>
      <c r="S6" s="122">
        <f t="shared" si="3"/>
        <v>2100000</v>
      </c>
      <c r="T6" s="122">
        <f t="shared" si="3"/>
        <v>1100000</v>
      </c>
      <c r="U6" s="122">
        <f t="shared" si="3"/>
        <v>0</v>
      </c>
      <c r="V6" s="122">
        <f t="shared" si="3"/>
        <v>1100000</v>
      </c>
      <c r="W6" s="97"/>
    </row>
    <row r="7" spans="1:23" s="75" customFormat="1" ht="15.6" x14ac:dyDescent="0.3">
      <c r="A7" s="86"/>
      <c r="B7" s="123">
        <v>632800</v>
      </c>
      <c r="C7" s="117" t="s">
        <v>163</v>
      </c>
      <c r="D7" s="71">
        <v>742200</v>
      </c>
      <c r="E7" s="118"/>
      <c r="F7" s="124"/>
      <c r="G7" s="118"/>
      <c r="H7" s="118">
        <f t="shared" ref="H7:H10" si="4">+SUM(J7:U7)</f>
        <v>12058276</v>
      </c>
      <c r="I7" s="118">
        <v>20000000</v>
      </c>
      <c r="J7" s="118"/>
      <c r="K7" s="118"/>
      <c r="L7" s="118">
        <v>1400080</v>
      </c>
      <c r="M7" s="118"/>
      <c r="N7" s="118"/>
      <c r="O7" s="118"/>
      <c r="P7" s="125"/>
      <c r="Q7" s="125"/>
      <c r="R7" s="118">
        <v>10658196</v>
      </c>
      <c r="S7" s="118"/>
      <c r="T7" s="118"/>
      <c r="U7" s="118"/>
      <c r="V7" s="126">
        <f t="shared" si="2"/>
        <v>0</v>
      </c>
      <c r="W7" s="96"/>
    </row>
    <row r="8" spans="1:23" s="75" customFormat="1" ht="15.6" x14ac:dyDescent="0.3">
      <c r="A8" s="86"/>
      <c r="B8" s="127">
        <v>638350</v>
      </c>
      <c r="C8" s="106" t="s">
        <v>141</v>
      </c>
      <c r="D8" s="107"/>
      <c r="E8" s="107"/>
      <c r="F8" s="107">
        <v>10000000</v>
      </c>
      <c r="G8" s="107"/>
      <c r="H8" s="107">
        <f t="shared" si="4"/>
        <v>2300000</v>
      </c>
      <c r="I8" s="107">
        <v>20000000</v>
      </c>
      <c r="J8" s="107"/>
      <c r="K8" s="107"/>
      <c r="L8" s="107"/>
      <c r="M8" s="107"/>
      <c r="N8" s="107">
        <v>1200000</v>
      </c>
      <c r="O8" s="107"/>
      <c r="P8" s="108"/>
      <c r="Q8" s="108"/>
      <c r="R8" s="107"/>
      <c r="S8" s="107"/>
      <c r="T8" s="107">
        <v>1100000</v>
      </c>
      <c r="U8" s="107"/>
      <c r="V8" s="126">
        <f t="shared" si="2"/>
        <v>1100000</v>
      </c>
      <c r="W8" s="96"/>
    </row>
    <row r="9" spans="1:23" s="75" customFormat="1" ht="15.6" x14ac:dyDescent="0.3">
      <c r="A9" s="86"/>
      <c r="B9" s="127">
        <v>638440</v>
      </c>
      <c r="C9" s="106" t="s">
        <v>51</v>
      </c>
      <c r="D9" s="107">
        <v>26332447</v>
      </c>
      <c r="E9" s="107">
        <v>86183561</v>
      </c>
      <c r="F9" s="107">
        <v>30000000</v>
      </c>
      <c r="G9" s="107">
        <v>32000000</v>
      </c>
      <c r="H9" s="118">
        <f t="shared" si="4"/>
        <v>10602837</v>
      </c>
      <c r="I9" s="107">
        <v>20000000</v>
      </c>
      <c r="J9" s="107">
        <v>8502837</v>
      </c>
      <c r="K9" s="107"/>
      <c r="L9" s="107"/>
      <c r="M9" s="107"/>
      <c r="N9" s="107"/>
      <c r="O9" s="107"/>
      <c r="P9" s="108"/>
      <c r="Q9" s="108"/>
      <c r="R9" s="107"/>
      <c r="S9" s="118">
        <v>2100000</v>
      </c>
      <c r="T9" s="107"/>
      <c r="U9" s="107"/>
      <c r="V9" s="126">
        <f t="shared" si="2"/>
        <v>0</v>
      </c>
      <c r="W9" s="96"/>
    </row>
    <row r="10" spans="1:23" s="75" customFormat="1" ht="15.6" x14ac:dyDescent="0.3">
      <c r="A10" s="86"/>
      <c r="B10" s="127">
        <v>632700</v>
      </c>
      <c r="C10" s="106" t="s">
        <v>44</v>
      </c>
      <c r="D10" s="107">
        <v>77370715</v>
      </c>
      <c r="E10" s="107">
        <v>38667192</v>
      </c>
      <c r="F10" s="107">
        <v>36000000</v>
      </c>
      <c r="G10" s="107">
        <v>20000000</v>
      </c>
      <c r="H10" s="118">
        <f t="shared" si="4"/>
        <v>9718238</v>
      </c>
      <c r="I10" s="107">
        <v>13000000</v>
      </c>
      <c r="J10" s="107">
        <v>2595833</v>
      </c>
      <c r="K10" s="107">
        <v>3995913</v>
      </c>
      <c r="L10" s="107">
        <v>768055</v>
      </c>
      <c r="M10" s="107">
        <v>262500</v>
      </c>
      <c r="N10" s="107">
        <v>412500</v>
      </c>
      <c r="O10" s="107">
        <v>262500</v>
      </c>
      <c r="P10" s="108"/>
      <c r="Q10" s="108"/>
      <c r="R10" s="107">
        <v>254273</v>
      </c>
      <c r="S10" s="118">
        <v>388888</v>
      </c>
      <c r="T10" s="107">
        <v>388888</v>
      </c>
      <c r="U10" s="107">
        <v>388888</v>
      </c>
      <c r="V10" s="126">
        <f t="shared" si="2"/>
        <v>777776</v>
      </c>
      <c r="W10" s="96"/>
    </row>
    <row r="11" spans="1:23" s="86" customFormat="1" x14ac:dyDescent="0.3">
      <c r="B11" s="84"/>
      <c r="C11" s="73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98"/>
      <c r="W11" s="98"/>
    </row>
    <row r="12" spans="1:23" s="86" customFormat="1" x14ac:dyDescent="0.3">
      <c r="B12" s="84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</row>
  </sheetData>
  <mergeCells count="1">
    <mergeCell ref="J2:U2"/>
  </mergeCells>
  <pageMargins left="0.7" right="0.7" top="0.75" bottom="0.75" header="0.3" footer="0.3"/>
  <ignoredErrors>
    <ignoredError sqref="H9 H5 H7:H8" formulaRange="1"/>
    <ignoredError sqref="H6 H4" formula="1" formulaRange="1"/>
    <ignoredError sqref="I6 I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SYNTHESE GRAPHIQUE </vt:lpstr>
      <vt:lpstr>SYNTHESE</vt:lpstr>
      <vt:lpstr>Données pie charts</vt:lpstr>
      <vt:lpstr>PRODUITS</vt:lpstr>
      <vt:lpstr>CHARGES</vt:lpstr>
      <vt:lpstr>AUTRES PRODUITS</vt:lpstr>
      <vt:lpstr>AUTRES CHARGES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DJOMBO</dc:creator>
  <cp:lastModifiedBy>Nancy CHENARD</cp:lastModifiedBy>
  <dcterms:created xsi:type="dcterms:W3CDTF">2024-07-03T17:08:22Z</dcterms:created>
  <dcterms:modified xsi:type="dcterms:W3CDTF">2024-11-20T05:30:51Z</dcterms:modified>
</cp:coreProperties>
</file>